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_zagorodnuk\Desktop\ЗагорТа\Тарифы\Тарифы 2026\индексация\на стенды\"/>
    </mc:Choice>
  </mc:AlternateContent>
  <xr:revisionPtr revIDLastSave="0" documentId="13_ncr:1_{275B6FFD-C162-4C27-9E00-12F236C1E5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3" r:id="rId1"/>
    <sheet name="стоимость" sheetId="4" state="hidden" r:id="rId2"/>
    <sheet name="Лист1" sheetId="5" state="hidden" r:id="rId3"/>
  </sheets>
  <definedNames>
    <definedName name="_xlnm.Print_Area" localSheetId="0">Перечень!$A$1:$F$109</definedName>
    <definedName name="_xlnm.Print_Area" localSheetId="1">стоимость!$A$1:$E$95</definedName>
  </definedNames>
  <calcPr calcId="191029"/>
</workbook>
</file>

<file path=xl/calcChain.xml><?xml version="1.0" encoding="utf-8"?>
<calcChain xmlns="http://schemas.openxmlformats.org/spreadsheetml/2006/main">
  <c r="G106" i="3" l="1"/>
  <c r="G105" i="3"/>
  <c r="G104" i="3"/>
  <c r="F51" i="3"/>
  <c r="E51" i="3" s="1"/>
  <c r="F41" i="3"/>
  <c r="C27" i="5" l="1"/>
  <c r="C24" i="5"/>
  <c r="D24" i="5" s="1"/>
  <c r="C21" i="5"/>
  <c r="C20" i="5"/>
  <c r="C19" i="5"/>
  <c r="C18" i="5"/>
  <c r="C14" i="5"/>
  <c r="C11" i="5"/>
  <c r="C7" i="5"/>
  <c r="C6" i="5"/>
  <c r="C5" i="5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41" i="3"/>
  <c r="H42" i="3"/>
  <c r="H43" i="3"/>
  <c r="H44" i="3"/>
  <c r="H45" i="3"/>
  <c r="H46" i="3"/>
  <c r="H47" i="3"/>
  <c r="H48" i="3"/>
  <c r="H49" i="3"/>
  <c r="H50" i="3"/>
  <c r="H52" i="3"/>
  <c r="H40" i="3"/>
  <c r="F4" i="3" l="1"/>
  <c r="F104" i="3" l="1"/>
  <c r="F101" i="3"/>
  <c r="F98" i="3"/>
  <c r="F97" i="3"/>
  <c r="F88" i="3"/>
  <c r="F77" i="3"/>
  <c r="I107" i="3"/>
  <c r="E104" i="3" l="1"/>
  <c r="H69" i="3" l="1"/>
  <c r="I41" i="3" l="1"/>
  <c r="F106" i="3" l="1"/>
  <c r="F22" i="3" l="1"/>
  <c r="E8" i="3"/>
  <c r="F8" i="3" s="1"/>
  <c r="E7" i="3"/>
  <c r="F7" i="3" s="1"/>
  <c r="G76" i="3"/>
  <c r="F71" i="3" l="1"/>
  <c r="F72" i="3"/>
  <c r="F73" i="3"/>
  <c r="F70" i="3"/>
  <c r="F54" i="3"/>
  <c r="F74" i="3"/>
  <c r="F75" i="3"/>
  <c r="E75" i="3" s="1"/>
  <c r="F38" i="3"/>
  <c r="E54" i="3" l="1"/>
  <c r="I54" i="3"/>
  <c r="F69" i="3"/>
  <c r="I69" i="3" s="1"/>
  <c r="F37" i="3"/>
  <c r="E41" i="3"/>
  <c r="E6" i="4"/>
  <c r="F105" i="3"/>
  <c r="F103" i="3"/>
  <c r="E103" i="3" s="1"/>
  <c r="F102" i="3"/>
  <c r="E102" i="3" s="1"/>
  <c r="F99" i="3"/>
  <c r="E99" i="3" s="1"/>
  <c r="E98" i="3"/>
  <c r="E97" i="3"/>
  <c r="F96" i="3"/>
  <c r="F94" i="3"/>
  <c r="F93" i="3"/>
  <c r="E93" i="3" s="1"/>
  <c r="F92" i="3"/>
  <c r="E92" i="3" s="1"/>
  <c r="F91" i="3"/>
  <c r="E91" i="3" s="1"/>
  <c r="F90" i="3"/>
  <c r="E90" i="3" s="1"/>
  <c r="F89" i="3"/>
  <c r="E89" i="3" s="1"/>
  <c r="F85" i="3"/>
  <c r="F84" i="3"/>
  <c r="E84" i="3" s="1"/>
  <c r="F83" i="3"/>
  <c r="E83" i="3" s="1"/>
  <c r="F82" i="3"/>
  <c r="E82" i="3" s="1"/>
  <c r="F81" i="3"/>
  <c r="E81" i="3" s="1"/>
  <c r="F80" i="3"/>
  <c r="E80" i="3" s="1"/>
  <c r="F79" i="3"/>
  <c r="E79" i="3" s="1"/>
  <c r="F78" i="3"/>
  <c r="E74" i="3"/>
  <c r="E72" i="3"/>
  <c r="E71" i="3"/>
  <c r="F68" i="3"/>
  <c r="F67" i="3"/>
  <c r="F66" i="3"/>
  <c r="F65" i="3"/>
  <c r="F64" i="3"/>
  <c r="F63" i="3"/>
  <c r="F62" i="3"/>
  <c r="F61" i="3"/>
  <c r="F60" i="3"/>
  <c r="I60" i="3" s="1"/>
  <c r="F59" i="3"/>
  <c r="F58" i="3"/>
  <c r="F57" i="3"/>
  <c r="F56" i="3"/>
  <c r="F55" i="3"/>
  <c r="F52" i="3"/>
  <c r="F50" i="3"/>
  <c r="F49" i="3"/>
  <c r="F48" i="3"/>
  <c r="F47" i="3"/>
  <c r="F46" i="3"/>
  <c r="F45" i="3"/>
  <c r="F44" i="3"/>
  <c r="F43" i="3"/>
  <c r="F42" i="3"/>
  <c r="F36" i="3"/>
  <c r="F35" i="3"/>
  <c r="F34" i="3"/>
  <c r="F33" i="3"/>
  <c r="F31" i="3"/>
  <c r="F30" i="3"/>
  <c r="F29" i="3"/>
  <c r="F28" i="3"/>
  <c r="F26" i="3"/>
  <c r="F25" i="3"/>
  <c r="F24" i="3"/>
  <c r="F23" i="3"/>
  <c r="F19" i="3"/>
  <c r="F18" i="3"/>
  <c r="F16" i="3"/>
  <c r="F14" i="3"/>
  <c r="E13" i="3"/>
  <c r="F13" i="3" s="1"/>
  <c r="F12" i="3"/>
  <c r="F11" i="3"/>
  <c r="F10" i="3"/>
  <c r="F6" i="3"/>
  <c r="I42" i="3" l="1"/>
  <c r="F40" i="3"/>
  <c r="E43" i="3"/>
  <c r="I43" i="3"/>
  <c r="E52" i="3"/>
  <c r="I52" i="3"/>
  <c r="E68" i="3"/>
  <c r="I68" i="3"/>
  <c r="E61" i="3"/>
  <c r="I61" i="3"/>
  <c r="E45" i="3"/>
  <c r="I45" i="3"/>
  <c r="E62" i="3"/>
  <c r="I62" i="3"/>
  <c r="E44" i="3"/>
  <c r="I44" i="3"/>
  <c r="E46" i="3"/>
  <c r="I46" i="3"/>
  <c r="E63" i="3"/>
  <c r="I63" i="3"/>
  <c r="E56" i="3"/>
  <c r="I56" i="3"/>
  <c r="E55" i="3"/>
  <c r="I55" i="3"/>
  <c r="E47" i="3"/>
  <c r="I47" i="3"/>
  <c r="E64" i="3"/>
  <c r="I64" i="3"/>
  <c r="E48" i="3"/>
  <c r="I48" i="3"/>
  <c r="E57" i="3"/>
  <c r="I57" i="3"/>
  <c r="E65" i="3"/>
  <c r="I65" i="3"/>
  <c r="E49" i="3"/>
  <c r="I49" i="3"/>
  <c r="E58" i="3"/>
  <c r="I58" i="3"/>
  <c r="E66" i="3"/>
  <c r="I66" i="3"/>
  <c r="E50" i="3"/>
  <c r="I50" i="3"/>
  <c r="E59" i="3"/>
  <c r="I59" i="3"/>
  <c r="E67" i="3"/>
  <c r="I67" i="3"/>
  <c r="F53" i="3"/>
  <c r="E105" i="3"/>
  <c r="E78" i="3"/>
  <c r="F76" i="3"/>
  <c r="I40" i="3"/>
  <c r="F32" i="3"/>
  <c r="F17" i="3"/>
  <c r="F27" i="3"/>
  <c r="E42" i="3"/>
  <c r="E94" i="3"/>
  <c r="F87" i="3"/>
  <c r="F100" i="3"/>
  <c r="G100" i="3" s="1"/>
  <c r="E60" i="3"/>
  <c r="E85" i="3"/>
  <c r="E73" i="3"/>
  <c r="E101" i="3"/>
  <c r="E77" i="3"/>
  <c r="E88" i="3"/>
  <c r="F95" i="3"/>
  <c r="G95" i="3" s="1"/>
  <c r="E70" i="3"/>
  <c r="F9" i="3"/>
  <c r="F21" i="3"/>
  <c r="F15" i="3"/>
  <c r="E96" i="3"/>
  <c r="F5" i="3" l="1"/>
  <c r="G5" i="3" s="1"/>
  <c r="G18" i="3" s="1"/>
  <c r="I53" i="3"/>
  <c r="G87" i="3"/>
  <c r="G86" i="3" s="1"/>
  <c r="G3" i="3" s="1"/>
  <c r="G107" i="3" s="1"/>
  <c r="F86" i="3"/>
  <c r="L3" i="3" s="1"/>
  <c r="F20" i="3"/>
  <c r="G20" i="3" s="1"/>
  <c r="F3" i="3" l="1"/>
  <c r="G30" i="3"/>
  <c r="G21" i="3"/>
  <c r="G6" i="3"/>
  <c r="G11" i="3"/>
  <c r="G33" i="3"/>
  <c r="G8" i="3"/>
  <c r="G17" i="3"/>
  <c r="G23" i="3"/>
  <c r="G7" i="3"/>
  <c r="G35" i="3"/>
  <c r="G34" i="3"/>
  <c r="G22" i="3"/>
  <c r="G31" i="3"/>
  <c r="G9" i="3"/>
  <c r="G26" i="3"/>
  <c r="G13" i="3"/>
  <c r="G25" i="3"/>
  <c r="G14" i="3"/>
  <c r="G12" i="3"/>
  <c r="G16" i="3"/>
  <c r="G32" i="3"/>
  <c r="G27" i="3"/>
  <c r="G15" i="3"/>
  <c r="G19" i="3"/>
  <c r="G38" i="3"/>
  <c r="G29" i="3"/>
  <c r="G39" i="3"/>
  <c r="F39" i="3" s="1"/>
  <c r="H4" i="3" s="1"/>
  <c r="I4" i="3" s="1"/>
  <c r="G24" i="3"/>
  <c r="G37" i="3"/>
  <c r="G36" i="3"/>
  <c r="G28" i="3"/>
  <c r="G10" i="3"/>
  <c r="M3" i="3" l="1"/>
  <c r="F107" i="3"/>
  <c r="E39" i="3"/>
  <c r="J3" i="3"/>
  <c r="H108" i="3"/>
  <c r="J6" i="3"/>
  <c r="J107" i="3" l="1"/>
</calcChain>
</file>

<file path=xl/sharedStrings.xml><?xml version="1.0" encoding="utf-8"?>
<sst xmlns="http://schemas.openxmlformats.org/spreadsheetml/2006/main" count="499" uniqueCount="255">
  <si>
    <t>Наименование вида работы (услуги)  или группы работ (услуг)</t>
  </si>
  <si>
    <t>Периодичность/
количественный
показатель
работы
(услуги)</t>
  </si>
  <si>
    <t>Единица
измерения
работы
(услуги)</t>
  </si>
  <si>
    <t>Стоимость/
сметная
стоимость
работы
(услуги) за
единицу</t>
  </si>
  <si>
    <t/>
  </si>
  <si>
    <t>раз за период</t>
  </si>
  <si>
    <t>шт</t>
  </si>
  <si>
    <t>Итого</t>
  </si>
  <si>
    <t xml:space="preserve">Техническое обслуживание конструктивных элементов зданий: </t>
  </si>
  <si>
    <t>Стены и фасады</t>
  </si>
  <si>
    <t>Отбивка отслоившейся отделки наружной поверхности стен (штукатурки, облицовочной плитки)</t>
  </si>
  <si>
    <t xml:space="preserve">Ремонт и замена облицовочной плитки ступеней входной группы </t>
  </si>
  <si>
    <t>Ремонт и замена противоскользящих реек на ступенях</t>
  </si>
  <si>
    <t>Ремонт и замена потолков МОП с заменой потолочной плитки</t>
  </si>
  <si>
    <t>Восстановление стен металлическим обрамлением технологической шахты в местах МОП</t>
  </si>
  <si>
    <t>Восстановление накладок на поручнях металлической лестницы</t>
  </si>
  <si>
    <t>Укрепление козырьков, ограждений и перил крылец</t>
  </si>
  <si>
    <t>Покраска фасада (частичная покраска фасада)</t>
  </si>
  <si>
    <t>Крыши и водосточные системы</t>
  </si>
  <si>
    <t>Укрепление защитной решетки водоприемной воронки</t>
  </si>
  <si>
    <t>Прочистка водоприемной воронки внутреннего водостока</t>
  </si>
  <si>
    <t>Прочистка водостока от засорения</t>
  </si>
  <si>
    <t>Укрепление рядовых звеньев, водоприемных воронок, колен наружного водостока; промазка образовавшихся свищей мастиками</t>
  </si>
  <si>
    <t>Оконные и дверные заполнения</t>
  </si>
  <si>
    <t>Укрепление, регулировка пружин, доводчиков и амортизаторов на входных дверях</t>
  </si>
  <si>
    <t>Установка, укрепление ручек и шпингалетов на оконных и дверных заполнениях</t>
  </si>
  <si>
    <t>Утепление оконных и дверных проемов</t>
  </si>
  <si>
    <t>Внешнее благоустройство</t>
  </si>
  <si>
    <t>Вывеска, снятие, укрепление фасадных табличек</t>
  </si>
  <si>
    <t>Закрытие и раскрытие продухов</t>
  </si>
  <si>
    <t>Установка и окраска урн, лавочек, металлических ограждений</t>
  </si>
  <si>
    <t>Агротехнические мероприятия по посадке и уходу за зелеными насаждениями</t>
  </si>
  <si>
    <t>Дератизация, дезинсекция, дезинфекция мест общего пользования, подвалов</t>
  </si>
  <si>
    <t>Техническое обслуживание общих коммуникаций, технических устройств и технических помещений жилого дома</t>
  </si>
  <si>
    <t>Центральное отопление</t>
  </si>
  <si>
    <t>Консервация и расконсервация систем центрального отопления</t>
  </si>
  <si>
    <t>Регулировка и набивка сальников</t>
  </si>
  <si>
    <t>Уплотнение сгонов</t>
  </si>
  <si>
    <t>Очистка от накипи запорной арматуры</t>
  </si>
  <si>
    <t>Испытание систем центрального отопления</t>
  </si>
  <si>
    <t>Отключение радиаторов при их течи</t>
  </si>
  <si>
    <t>Промывка системы центрального отопления и горячего водоснабжения гидравлическим и гидропневматическим способом</t>
  </si>
  <si>
    <t>Ликвидация воздушных пробок в радиаторах и стояках</t>
  </si>
  <si>
    <t>Водопровод и канализация, горячее водоснабжение</t>
  </si>
  <si>
    <t>Смена прокладок и набивка сальников в водопроводных и вентильных кранах в технических помещениях</t>
  </si>
  <si>
    <t>Прочистка трубопроводов горячего и холодного водоснабжения</t>
  </si>
  <si>
    <t>Временная заделка свищей и трещин на внутренних трубопроводах и стояках</t>
  </si>
  <si>
    <t>Консервация и расконсервация поливочной системы</t>
  </si>
  <si>
    <t>Утепление трубопроводов</t>
  </si>
  <si>
    <t>Прочистка дренажных систем</t>
  </si>
  <si>
    <t>Техническое обслуживание повысительных насосных станций</t>
  </si>
  <si>
    <t>Проверка исправности канализационной вытяжки</t>
  </si>
  <si>
    <t>Прочистка канализационных стояков от жировых отложений</t>
  </si>
  <si>
    <t>Электроснабжение</t>
  </si>
  <si>
    <t>Замена перегоревших электроламп</t>
  </si>
  <si>
    <t>Укрепление плафонов и ослабленных участков наружной электропроводки</t>
  </si>
  <si>
    <t>Протяжка электрических контактов в щитах</t>
  </si>
  <si>
    <t>Ремонт запирающих устройств и закрытие на замки групповых щитков и распределительных шкафов</t>
  </si>
  <si>
    <t>Обеспыливание электрооборудования</t>
  </si>
  <si>
    <t>Замеры сопротивления изоляции электрооборудования</t>
  </si>
  <si>
    <t>раз</t>
  </si>
  <si>
    <t>м2</t>
  </si>
  <si>
    <t>Осмотр внутренней и наружной окраски и отделки</t>
  </si>
  <si>
    <t>Осмотр внутренней и наружной штукатурки</t>
  </si>
  <si>
    <t>Осмотр кровли рулонной</t>
  </si>
  <si>
    <t>Осмотр водопровода, канализации и горячего водоснабжения</t>
  </si>
  <si>
    <t>Осмотр линий электрических сетей, арматуры и электрооборудования (силовые установки)</t>
  </si>
  <si>
    <t>Осмотр линий электрических сетей, арматуры и электрооборудования на лестничных клетках</t>
  </si>
  <si>
    <t>№ п/п</t>
  </si>
  <si>
    <t>Страхование лифтового оборудования</t>
  </si>
  <si>
    <t>Контроль параметров (давление, температура, расход) теплоносителя, поступающего из теплосети и возвращаемого в теплосеть, а также параметров теплоносителя, поступающего и возвращаемого из каждой системы теплопотребления, с записью в оперативном журнале;</t>
  </si>
  <si>
    <t>Корректировка режима регулятора в соответствии с параметрами теплоносителя и температурой наружного воздуха;</t>
  </si>
  <si>
    <t>Проверка срабатывания автоматики переключения насосов с основного на резервный, включения резервных насосов по сигналам датчиков давления, отключения насосов по сигналам датчиков «сухого хода»;</t>
  </si>
  <si>
    <t>Контроль и ремонт работы автоматических регуляторов прямого действия, корректировка их настроек;</t>
  </si>
  <si>
    <t>Оценка технического состояния и технологические операции восстановительного характера, регулирование и наладка, очистка, смазка</t>
  </si>
  <si>
    <t>Экспертиза безопасности и техническое освидетельствование</t>
  </si>
  <si>
    <t>Эксплуатация приборов учета</t>
  </si>
  <si>
    <t xml:space="preserve">контроль технического состояния работоспособности оборудования; </t>
  </si>
  <si>
    <t xml:space="preserve">планово-профилактические работы: демонтаж, монтаж, чистка (промывка) расходомеров (водосчётчиков), калибровка средств измерения, наладка оборудования, устранение протечек, набивка сальников и ревизия запорной арматуры, антикоррозийная подкраска элементов узла, очистка фильтрующих устройств </t>
  </si>
  <si>
    <t>подготовка к отопительному сезону: осмотр, промывка и чистка расходомеров, проверка исправности оборудования, предъявление представителю теплоснабжающей организации узла учёта тепловой энергии для оформления Акта допуска в эксплуатацию.</t>
  </si>
  <si>
    <t xml:space="preserve">Размещение информации на сайте ФГИС Аршин </t>
  </si>
  <si>
    <t xml:space="preserve">Проверка работоспособности и наладка оборудования на месте эксплуатации </t>
  </si>
  <si>
    <t>контроль технического состояния работоспособности оборудования</t>
  </si>
  <si>
    <t xml:space="preserve">снятие показаний с приборов учета и передача информации ресурсоснабжающей организации </t>
  </si>
  <si>
    <t xml:space="preserve">размещение информации на сайте ФГИС Аршин </t>
  </si>
  <si>
    <t xml:space="preserve">замена прокладок, замена крепежа, чистка расходомеров в случае выявления некорректных показаний, замена неисправных элементов узла: запорной арматуры, тройников, фильтров, патрубков обвязки счётчиков </t>
  </si>
  <si>
    <t>Контроль и ремонт действия обратных клапанов;</t>
  </si>
  <si>
    <t>Проверка величины давления воздуха в мембранных расширительных баках;</t>
  </si>
  <si>
    <t>Контроль и ремонт исправности сигнализации схем автоматики переключения насосов;</t>
  </si>
  <si>
    <t>Приборы учёта тепловой энергии:</t>
  </si>
  <si>
    <t>Приборы учёта холодной и горячей воды:</t>
  </si>
  <si>
    <t>Приборы учёта электрической энергии:</t>
  </si>
  <si>
    <t>замена прокладок, замена крепежа, чистка расходомеров в случае выявления некорректных показаний, замена неисправных элементов узла: запорной арматуры, тройников, фильтров, патрубков обвязки счётчиков</t>
  </si>
  <si>
    <t xml:space="preserve">в соответсвии с планом работ на год </t>
  </si>
  <si>
    <t xml:space="preserve">уборка площадки перед входом в подъезд; </t>
  </si>
  <si>
    <t xml:space="preserve">подметание тротуаров в летний период; </t>
  </si>
  <si>
    <t xml:space="preserve">очистка урн; </t>
  </si>
  <si>
    <t>1.1.</t>
  </si>
  <si>
    <t>1.1.1.</t>
  </si>
  <si>
    <t>1.1.2.</t>
  </si>
  <si>
    <t>1.1.3.</t>
  </si>
  <si>
    <t>Управление</t>
  </si>
  <si>
    <t>Текущий ремонт</t>
  </si>
  <si>
    <t>1.2.</t>
  </si>
  <si>
    <t>1.3.</t>
  </si>
  <si>
    <t>1.4.</t>
  </si>
  <si>
    <t>1.5.</t>
  </si>
  <si>
    <t>1.6.</t>
  </si>
  <si>
    <t>1.8.</t>
  </si>
  <si>
    <t>1.9.</t>
  </si>
  <si>
    <t>1.7.</t>
  </si>
  <si>
    <t>Диспетчеризация (Аварийно диспетчерская служба)</t>
  </si>
  <si>
    <t>Обслуживание ИТП</t>
  </si>
  <si>
    <t>АППЗ (Обслуживание противопожарной системы)</t>
  </si>
  <si>
    <t>ПЗУ (Обслуживание домофонного оборудования)</t>
  </si>
  <si>
    <t>Обслуживание лифтового оборудования</t>
  </si>
  <si>
    <t>Уборка придомовой территории</t>
  </si>
  <si>
    <t>Уборка лестничных клеток МОП</t>
  </si>
  <si>
    <t xml:space="preserve">Содержание общего имущества жилого дома </t>
  </si>
  <si>
    <t>Содержание</t>
  </si>
  <si>
    <t>1.1.1.1.</t>
  </si>
  <si>
    <t>1.1.1.2.</t>
  </si>
  <si>
    <t>1.1.1.3.</t>
  </si>
  <si>
    <t>1.1.1.4.</t>
  </si>
  <si>
    <t>1.1.2.1.</t>
  </si>
  <si>
    <t>1.1.2.2.</t>
  </si>
  <si>
    <t>1.1.2.3.</t>
  </si>
  <si>
    <t>Техническое обслуживание лифтового оборудования</t>
  </si>
  <si>
    <t>Техническое освидетельствование лифтового оборудования</t>
  </si>
  <si>
    <t>Нанесение трафарета поэтажных указателей</t>
  </si>
  <si>
    <t>Установка/укрепление парапета на кровле</t>
  </si>
  <si>
    <t>Укрепление/замена напольной плитки, бордюров в МОП</t>
  </si>
  <si>
    <t>Замена линолеума в лифтах</t>
  </si>
  <si>
    <t>Монтаж кабель-каналов к светильникам в МОП</t>
  </si>
  <si>
    <t>Установка/демонтаж зеркал в лифтах</t>
  </si>
  <si>
    <t>м</t>
  </si>
  <si>
    <t>Осмотр оконные и дверные заполнения</t>
  </si>
  <si>
    <t>раз за м2</t>
  </si>
  <si>
    <t>Разовые работы по санитарной обработке ОИ</t>
  </si>
  <si>
    <t>шт.</t>
  </si>
  <si>
    <t>Регулировка кранов, вентилей и задвижек в технических подпольях, помещениях ИТП</t>
  </si>
  <si>
    <t>пролет</t>
  </si>
  <si>
    <t xml:space="preserve">раз </t>
  </si>
  <si>
    <r>
      <t>Измерение температуры электрических контактов с помощью пирометра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</si>
  <si>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Закупка материалов для ремонта лифта</t>
  </si>
  <si>
    <t>Полы и потолки</t>
  </si>
  <si>
    <t>Замена поручней в лифтах</t>
  </si>
  <si>
    <t>Рихтовка порталов лифта после вандализма</t>
  </si>
  <si>
    <t>Замена защитной решетки водоприемной воронки</t>
  </si>
  <si>
    <t>Испытание пожарных лестниц и кровельных ограждений</t>
  </si>
  <si>
    <t>Перекатка пожарных рукавов</t>
  </si>
  <si>
    <t>Заделка технологических шахт в МОПах гипрок</t>
  </si>
  <si>
    <t>Ремонт дверок пожарных щкафов , установка замков</t>
  </si>
  <si>
    <t>Замена дверок пожарных шкафов</t>
  </si>
  <si>
    <t>Ремонт, укрепление почтовых ящиков, замена замка</t>
  </si>
  <si>
    <t>Окраска ограждающей конструкции контейнерной площадки (бетонной)</t>
  </si>
  <si>
    <t>Окраска ограждающей конструкции контейнерной площадки (металлической)</t>
  </si>
  <si>
    <t>Частичный ремонт фасада (трещины)</t>
  </si>
  <si>
    <t>Окраска стен в МОП</t>
  </si>
  <si>
    <t>Штукатурка стен в МОП</t>
  </si>
  <si>
    <t>Укрепление оголовков вентиляционных труб и металлических покрытий парапета</t>
  </si>
  <si>
    <t>Проверка исправности оголовков вентиляционных каналов</t>
  </si>
  <si>
    <t>Очистка  кровли</t>
  </si>
  <si>
    <t>Ремонт оголовка</t>
  </si>
  <si>
    <t>Мелкий ремонт оборудования детской и спортивной площадки</t>
  </si>
  <si>
    <t>Ремонт металлических ограждений газонов</t>
  </si>
  <si>
    <t>Ремонт пандуса</t>
  </si>
  <si>
    <t>Ремонт и окраска полусфер</t>
  </si>
  <si>
    <t>Замена полусфер (малая)</t>
  </si>
  <si>
    <t>Замена полусфер (большая)</t>
  </si>
  <si>
    <t>Очистка воздухосборников</t>
  </si>
  <si>
    <t>Осмотр системы центрального отопления в подвалах и тех этажах</t>
  </si>
  <si>
    <t>Замена трубопровода 25 мм</t>
  </si>
  <si>
    <t>Замена трубопровода 32 мм</t>
  </si>
  <si>
    <t>Замена трубопровода 40 мм</t>
  </si>
  <si>
    <t>Замена трубопровода 50 мм</t>
  </si>
  <si>
    <t>Замена трубопровода 65 мм</t>
  </si>
  <si>
    <t>грщ</t>
  </si>
  <si>
    <t>рукав</t>
  </si>
  <si>
    <t>Промывка теплообменников химическим способом без разбора</t>
  </si>
  <si>
    <t>Вентиляция</t>
  </si>
  <si>
    <t>Смена вентиляционных решеток</t>
  </si>
  <si>
    <t>Осмотр вентканалов</t>
  </si>
  <si>
    <t>Ремонт вентиляционных коробов</t>
  </si>
  <si>
    <t>Очистка поверхности фасадов и отмостки пескоструйным аппаратом</t>
  </si>
  <si>
    <t>Промывка теплообменников химическим способом с разбора</t>
  </si>
  <si>
    <t>п.м.</t>
  </si>
  <si>
    <t>Прочистка вентиляционных каналов</t>
  </si>
  <si>
    <t xml:space="preserve">Цена
работы
(услуги),
в рублях </t>
  </si>
  <si>
    <t xml:space="preserve">
количественный
показатель
работы
(услуги)</t>
  </si>
  <si>
    <t>Стоимость работ по многоквартирному дому</t>
  </si>
  <si>
    <t>*</t>
  </si>
  <si>
    <t>Стоимость работ подлежит ежегодному изменению (переасчет производится раз в год на основании изменения уровня инфляции за прошедший период)</t>
  </si>
  <si>
    <t>1.1.2.4.</t>
  </si>
  <si>
    <t>1.8.1.</t>
  </si>
  <si>
    <t>1.8.2.</t>
  </si>
  <si>
    <t>1.8.3.</t>
  </si>
  <si>
    <t xml:space="preserve">Стоимость
за м² </t>
  </si>
  <si>
    <t>Работы по содержанию общего имущества**</t>
  </si>
  <si>
    <t xml:space="preserve">* При выполнении работ не включенных в перечень УК вправе применить стоимость сопоставимых работ </t>
  </si>
  <si>
    <t>** Стоимость работ рассчитывается исходя из нормативных показателей и рыночных цен на метриалы</t>
  </si>
  <si>
    <t>Вид работ</t>
  </si>
  <si>
    <t>затраты на ФОТ и материалы в месяц</t>
  </si>
  <si>
    <t>площадь для которой оказывается услуга</t>
  </si>
  <si>
    <t>тариф</t>
  </si>
  <si>
    <t>Техническое обслуживание конструктивных элементов зданий</t>
  </si>
  <si>
    <t>Работы по содержанию общего имущества</t>
  </si>
  <si>
    <t>Работы и услуги по договорам с подрядной организацией</t>
  </si>
  <si>
    <t>стоимость договора в месяц</t>
  </si>
  <si>
    <t>Техническо обслуживание</t>
  </si>
  <si>
    <t>Техничсекое освидельствование</t>
  </si>
  <si>
    <t>Страхование</t>
  </si>
  <si>
    <t>Закупка материалов для ремонта лифта/ ремонт лифта</t>
  </si>
  <si>
    <t>Наименование услуги</t>
  </si>
  <si>
    <t>ФОТ сотрудников с учетом всех налоговых отчислений в месяц</t>
  </si>
  <si>
    <t>Накладные расходы</t>
  </si>
  <si>
    <t>6 раз в неделю</t>
  </si>
  <si>
    <t>6 раз в неделю/2 раза в день</t>
  </si>
  <si>
    <t>6 раз в неделю/1 раз в день</t>
  </si>
  <si>
    <t>1 раз в неделю</t>
  </si>
  <si>
    <t>2 раза в неделю</t>
  </si>
  <si>
    <t>1 раз в квартал</t>
  </si>
  <si>
    <t>2 раза в год</t>
  </si>
  <si>
    <t>1 раз в год</t>
  </si>
  <si>
    <t>1 раза в год</t>
  </si>
  <si>
    <t>1 раз в день в дни снегопада</t>
  </si>
  <si>
    <t>3 раза в год</t>
  </si>
  <si>
    <t>3 раза в неделю</t>
  </si>
  <si>
    <t>4 раза в год</t>
  </si>
  <si>
    <t>4 раза в сезон</t>
  </si>
  <si>
    <t>Перечень работ по многоквартирному дому, расположенному по адресу г. Мурино ул. Шувалова, 2</t>
  </si>
  <si>
    <t>мытье лифтовых и квартирных холлов первых этажей в зимний период</t>
  </si>
  <si>
    <t xml:space="preserve">мытье лифтовых и квартирных холлов первых этажей в летний период </t>
  </si>
  <si>
    <t>мытье пола кабины лифта; протирание панели с кнопками вызова на этаж, стен, плафонов и дверей лифта</t>
  </si>
  <si>
    <t>Протирка почтовых ящиков</t>
  </si>
  <si>
    <t>мытье квартирных холлов (выше первого этажа), протирка шкафов провайдеров и пожарных.</t>
  </si>
  <si>
    <t xml:space="preserve">уборка мест общего пользования (козырьки, приямки) </t>
  </si>
  <si>
    <t>уборка подвалов и тех этажей</t>
  </si>
  <si>
    <t xml:space="preserve">мытье окон мест общего пользования; </t>
  </si>
  <si>
    <t xml:space="preserve">уборка крыши; </t>
  </si>
  <si>
    <t>подметание снега с тротуара ручная/механизированная</t>
  </si>
  <si>
    <t>очистка крылец, лестниц от наледи и снега</t>
  </si>
  <si>
    <t>перекидывание снега и скола после механизированной уборки тротуара</t>
  </si>
  <si>
    <t>уборка газонов и детских площадок от мусора зимой;</t>
  </si>
  <si>
    <t>уборка газонов и детских площадок от мусора летом;</t>
  </si>
  <si>
    <t xml:space="preserve">выкашивание газонов с уборкой скошенной травы </t>
  </si>
  <si>
    <t>уборка контейнерных площадок</t>
  </si>
  <si>
    <t xml:space="preserve">вынос тяжелого (крупногабаритного) мусора с мест общего пользования </t>
  </si>
  <si>
    <t>очистка от песка территорий после зимней посыпки;</t>
  </si>
  <si>
    <t xml:space="preserve">Обезпыливание входных групп и тротуаров </t>
  </si>
  <si>
    <t xml:space="preserve">Полив в летний период </t>
  </si>
  <si>
    <t xml:space="preserve">посыпка тротуара во время гололеда </t>
  </si>
  <si>
    <t xml:space="preserve">Влажная протирка (стен, дверей, подоконников, оконных ограждений, перил, чердачных лестниц, радиаторов, плафонов, почтовых ящиков, шкафов для эл.щитков, обметание пыли с потолков) </t>
  </si>
  <si>
    <t>влажное подметание и мытье подсобных помещений (мусорокамеры, консьержные, КУИ)</t>
  </si>
  <si>
    <t>уборка черной лестницы (выше первого этажа) и переходных балконов, в т.ч. протирка стен, дверей на переходных балконах в местах загрезнения.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</si>
</sst>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#,##0.000"/>
  </numFmts>
  <fonts count="17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0" fillId="0" borderId="3" xfId="0" applyBorder="1"/>
    <xf numFmtId="0" fontId="7" fillId="0" borderId="3" xfId="0" applyFont="1" applyBorder="1"/>
    <xf numFmtId="2" fontId="2" fillId="0" borderId="0" xfId="0" applyNumberFormat="1" applyFont="1"/>
    <xf numFmtId="4" fontId="2" fillId="0" borderId="0" xfId="0" applyNumberFormat="1" applyFont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4" fontId="2" fillId="0" borderId="6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3" xfId="0" applyFont="1" applyBorder="1"/>
    <xf numFmtId="0" fontId="1" fillId="0" borderId="5" xfId="0" applyFont="1" applyBorder="1" applyAlignment="1">
      <alignment horizontal="center"/>
    </xf>
    <xf numFmtId="4" fontId="2" fillId="0" borderId="1" xfId="0" applyNumberFormat="1" applyFont="1" applyBorder="1"/>
    <xf numFmtId="0" fontId="10" fillId="0" borderId="3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justify" vertical="center"/>
    </xf>
    <xf numFmtId="0" fontId="1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/>
    </xf>
    <xf numFmtId="4" fontId="2" fillId="0" borderId="4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3" xfId="0" applyFont="1" applyBorder="1"/>
    <xf numFmtId="0" fontId="8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0" fontId="8" fillId="0" borderId="0" xfId="0" applyFont="1"/>
    <xf numFmtId="0" fontId="13" fillId="0" borderId="0" xfId="0" applyFont="1"/>
    <xf numFmtId="0" fontId="13" fillId="0" borderId="3" xfId="0" applyFont="1" applyBorder="1"/>
    <xf numFmtId="4" fontId="2" fillId="0" borderId="5" xfId="0" applyNumberFormat="1" applyFont="1" applyBorder="1" applyAlignment="1">
      <alignment horizontal="right"/>
    </xf>
    <xf numFmtId="0" fontId="2" fillId="0" borderId="11" xfId="0" applyFont="1" applyBorder="1"/>
    <xf numFmtId="4" fontId="2" fillId="0" borderId="2" xfId="0" applyNumberFormat="1" applyFont="1" applyBorder="1" applyAlignment="1">
      <alignment horizontal="right"/>
    </xf>
    <xf numFmtId="0" fontId="2" fillId="0" borderId="3" xfId="0" applyFont="1" applyBorder="1"/>
    <xf numFmtId="0" fontId="8" fillId="0" borderId="2" xfId="0" applyFont="1" applyBorder="1"/>
    <xf numFmtId="0" fontId="7" fillId="0" borderId="13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4" fontId="2" fillId="0" borderId="15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1" fillId="0" borderId="1" xfId="0" applyNumberFormat="1" applyFont="1" applyBorder="1"/>
    <xf numFmtId="2" fontId="2" fillId="0" borderId="1" xfId="0" applyNumberFormat="1" applyFont="1" applyBorder="1"/>
    <xf numFmtId="0" fontId="4" fillId="0" borderId="0" xfId="0" applyFont="1" applyAlignment="1">
      <alignment horizontal="center" vertical="center"/>
    </xf>
    <xf numFmtId="0" fontId="2" fillId="0" borderId="15" xfId="0" applyFont="1" applyBorder="1"/>
    <xf numFmtId="0" fontId="4" fillId="0" borderId="3" xfId="0" applyFont="1" applyBorder="1" applyAlignment="1">
      <alignment horizontal="center" vertical="center"/>
    </xf>
    <xf numFmtId="16" fontId="7" fillId="0" borderId="3" xfId="0" applyNumberFormat="1" applyFont="1" applyBorder="1"/>
    <xf numFmtId="0" fontId="0" fillId="0" borderId="13" xfId="0" applyBorder="1"/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6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wrapText="1"/>
    </xf>
    <xf numFmtId="4" fontId="1" fillId="0" borderId="11" xfId="0" applyNumberFormat="1" applyFont="1" applyBorder="1" applyAlignment="1">
      <alignment horizontal="right"/>
    </xf>
    <xf numFmtId="2" fontId="2" fillId="0" borderId="3" xfId="0" applyNumberFormat="1" applyFont="1" applyBorder="1"/>
    <xf numFmtId="4" fontId="10" fillId="0" borderId="1" xfId="0" applyNumberFormat="1" applyFont="1" applyBorder="1" applyAlignment="1">
      <alignment horizontal="left"/>
    </xf>
    <xf numFmtId="4" fontId="10" fillId="0" borderId="1" xfId="0" applyNumberFormat="1" applyFont="1" applyBorder="1"/>
    <xf numFmtId="2" fontId="2" fillId="0" borderId="11" xfId="0" applyNumberFormat="1" applyFont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/>
    <xf numFmtId="0" fontId="1" fillId="0" borderId="3" xfId="0" applyFont="1" applyBorder="1"/>
    <xf numFmtId="2" fontId="0" fillId="0" borderId="0" xfId="0" applyNumberFormat="1"/>
    <xf numFmtId="4" fontId="0" fillId="0" borderId="0" xfId="0" applyNumberFormat="1"/>
    <xf numFmtId="164" fontId="1" fillId="0" borderId="1" xfId="0" applyNumberFormat="1" applyFont="1" applyBorder="1"/>
    <xf numFmtId="0" fontId="0" fillId="0" borderId="9" xfId="0" applyBorder="1"/>
    <xf numFmtId="4" fontId="7" fillId="0" borderId="3" xfId="0" applyNumberFormat="1" applyFont="1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3" xfId="0" applyNumberFormat="1" applyBorder="1"/>
    <xf numFmtId="4" fontId="0" fillId="0" borderId="3" xfId="0" applyNumberFormat="1" applyBorder="1" applyAlignment="1">
      <alignment wrapText="1"/>
    </xf>
    <xf numFmtId="4" fontId="0" fillId="0" borderId="3" xfId="0" applyNumberFormat="1" applyBorder="1" applyAlignment="1">
      <alignment horizontal="right" wrapText="1"/>
    </xf>
    <xf numFmtId="166" fontId="0" fillId="0" borderId="3" xfId="0" applyNumberFormat="1" applyBorder="1" applyAlignment="1">
      <alignment horizontal="right" wrapText="1"/>
    </xf>
    <xf numFmtId="2" fontId="7" fillId="0" borderId="3" xfId="0" applyNumberFormat="1" applyFont="1" applyBorder="1"/>
    <xf numFmtId="164" fontId="0" fillId="0" borderId="3" xfId="0" applyNumberFormat="1" applyBorder="1"/>
    <xf numFmtId="0" fontId="0" fillId="0" borderId="3" xfId="0" applyBorder="1" applyAlignment="1">
      <alignment horizontal="center"/>
    </xf>
    <xf numFmtId="165" fontId="0" fillId="0" borderId="3" xfId="0" applyNumberFormat="1" applyBorder="1"/>
    <xf numFmtId="2" fontId="1" fillId="0" borderId="0" xfId="0" applyNumberFormat="1" applyFont="1"/>
    <xf numFmtId="4" fontId="8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left" vertical="center" wrapText="1"/>
    </xf>
    <xf numFmtId="4" fontId="0" fillId="0" borderId="3" xfId="0" applyNumberFormat="1" applyBorder="1" applyAlignment="1">
      <alignment vertical="center"/>
    </xf>
    <xf numFmtId="2" fontId="0" fillId="0" borderId="3" xfId="0" applyNumberFormat="1" applyBorder="1" applyAlignment="1">
      <alignment vertical="center"/>
    </xf>
    <xf numFmtId="0" fontId="8" fillId="0" borderId="3" xfId="0" applyFont="1" applyBorder="1" applyAlignment="1">
      <alignment horizontal="left" wrapText="1"/>
    </xf>
    <xf numFmtId="4" fontId="16" fillId="0" borderId="3" xfId="0" applyNumberFormat="1" applyFont="1" applyBorder="1" applyAlignment="1">
      <alignment vertical="center" wrapText="1"/>
    </xf>
    <xf numFmtId="0" fontId="0" fillId="2" borderId="3" xfId="0" applyFill="1" applyBorder="1"/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14" fillId="0" borderId="7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left" wrapText="1"/>
    </xf>
    <xf numFmtId="4" fontId="0" fillId="0" borderId="3" xfId="0" applyNumberForma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B872-75B8-4575-84DB-F508E0748E49}">
  <dimension ref="A1:M109"/>
  <sheetViews>
    <sheetView tabSelected="1" view="pageBreakPreview" zoomScale="80" zoomScaleNormal="100" zoomScaleSheetLayoutView="80" workbookViewId="0">
      <pane xSplit="7" ySplit="2" topLeftCell="H93" activePane="bottomRight" state="frozen"/>
      <selection pane="topRight" activeCell="H1" sqref="H1"/>
      <selection pane="bottomLeft" activeCell="A3" sqref="A3"/>
      <selection pane="bottomRight" activeCell="C116" sqref="C116"/>
    </sheetView>
  </sheetViews>
  <sheetFormatPr defaultColWidth="14.42578125" defaultRowHeight="15" outlineLevelRow="2" x14ac:dyDescent="0.25"/>
  <cols>
    <col min="1" max="1" width="11.7109375" customWidth="1"/>
    <col min="2" max="2" width="112.28515625" customWidth="1"/>
    <col min="3" max="3" width="17.28515625" customWidth="1"/>
    <col min="4" max="4" width="15.7109375" customWidth="1"/>
    <col min="5" max="5" width="14.140625" customWidth="1"/>
    <col min="6" max="6" width="15.5703125" customWidth="1"/>
    <col min="7" max="7" width="11.42578125" customWidth="1"/>
    <col min="8" max="8" width="12.42578125" customWidth="1"/>
    <col min="9" max="9" width="13.42578125" customWidth="1"/>
    <col min="10" max="10" width="15.28515625" customWidth="1"/>
    <col min="11" max="11" width="10.7109375" customWidth="1"/>
    <col min="12" max="12" width="15" customWidth="1"/>
    <col min="13" max="14" width="14.42578125" customWidth="1"/>
  </cols>
  <sheetData>
    <row r="1" spans="1:13" x14ac:dyDescent="0.25">
      <c r="A1" s="121" t="s">
        <v>230</v>
      </c>
      <c r="B1" s="121"/>
      <c r="C1" s="121"/>
      <c r="D1" s="121"/>
      <c r="E1" s="121"/>
      <c r="F1" s="121"/>
      <c r="H1">
        <v>18636.2</v>
      </c>
    </row>
    <row r="2" spans="1:13" ht="90" x14ac:dyDescent="0.25">
      <c r="A2" s="20" t="s">
        <v>68</v>
      </c>
      <c r="B2" s="33" t="s">
        <v>0</v>
      </c>
      <c r="C2" s="24" t="s">
        <v>1</v>
      </c>
      <c r="D2" s="85" t="s">
        <v>2</v>
      </c>
      <c r="E2" s="1" t="s">
        <v>3</v>
      </c>
      <c r="F2" s="1" t="s">
        <v>188</v>
      </c>
      <c r="G2" s="1" t="s">
        <v>197</v>
      </c>
      <c r="H2" s="2"/>
      <c r="I2" s="2"/>
      <c r="J2" s="2"/>
      <c r="K2" s="2"/>
      <c r="L2" s="2"/>
    </row>
    <row r="3" spans="1:13" ht="18.75" x14ac:dyDescent="0.3">
      <c r="A3" s="42">
        <v>1</v>
      </c>
      <c r="B3" s="23" t="s">
        <v>118</v>
      </c>
      <c r="C3" s="25" t="s">
        <v>4</v>
      </c>
      <c r="D3" s="3" t="s">
        <v>4</v>
      </c>
      <c r="E3" s="4" t="s">
        <v>4</v>
      </c>
      <c r="F3" s="82">
        <f>H1*12*G3</f>
        <v>6494342.9760000017</v>
      </c>
      <c r="G3" s="83">
        <f>G4+G40+G53+G69+G74+G75+G76+G86+G104</f>
        <v>29.040000000000003</v>
      </c>
      <c r="H3" s="10">
        <v>31.35</v>
      </c>
      <c r="I3" s="5"/>
      <c r="J3" s="11">
        <f>G3-H3</f>
        <v>-2.3099999999999987</v>
      </c>
      <c r="K3" s="5"/>
      <c r="L3" s="11" t="e">
        <f>F4+F40+F53+F69+F74+F75+F76+F86+F104+#REF!</f>
        <v>#REF!</v>
      </c>
      <c r="M3" s="89" t="e">
        <f>F3-L3</f>
        <v>#REF!</v>
      </c>
    </row>
    <row r="4" spans="1:13" x14ac:dyDescent="0.25">
      <c r="A4" s="9" t="s">
        <v>97</v>
      </c>
      <c r="B4" s="9" t="s">
        <v>119</v>
      </c>
      <c r="C4" s="5"/>
      <c r="D4" s="3"/>
      <c r="E4" s="4"/>
      <c r="F4" s="37">
        <f>H1*G4*12</f>
        <v>1878528.9600000002</v>
      </c>
      <c r="G4" s="65">
        <v>8.4</v>
      </c>
      <c r="H4" s="11">
        <f>F5+F20+F39</f>
        <v>1878528.96</v>
      </c>
      <c r="I4" s="11">
        <f>F4-H4</f>
        <v>0</v>
      </c>
      <c r="J4" s="5">
        <v>8.39</v>
      </c>
      <c r="K4" s="5"/>
      <c r="L4" s="5"/>
    </row>
    <row r="5" spans="1:13" outlineLevel="1" x14ac:dyDescent="0.25">
      <c r="A5" s="43" t="s">
        <v>98</v>
      </c>
      <c r="B5" s="9" t="s">
        <v>8</v>
      </c>
      <c r="C5" s="26"/>
      <c r="D5" s="3"/>
      <c r="E5" s="4"/>
      <c r="F5" s="4">
        <f>F6+F9+F15+F17</f>
        <v>29272.82</v>
      </c>
      <c r="G5" s="65">
        <f>F5*G4/F4</f>
        <v>0.13089587290685153</v>
      </c>
      <c r="H5" s="11"/>
      <c r="I5" s="5"/>
      <c r="J5" s="5"/>
      <c r="K5" s="5"/>
      <c r="L5" s="5"/>
    </row>
    <row r="6" spans="1:13" outlineLevel="1" x14ac:dyDescent="0.25">
      <c r="A6" s="43" t="s">
        <v>120</v>
      </c>
      <c r="B6" s="18" t="s">
        <v>9</v>
      </c>
      <c r="C6" s="26"/>
      <c r="D6" s="3"/>
      <c r="E6" s="4"/>
      <c r="F6" s="4">
        <f>SUM(F7:F8)</f>
        <v>2080.88</v>
      </c>
      <c r="G6" s="65">
        <f>F6*$G$5/$F$5</f>
        <v>9.3048296684231056E-3</v>
      </c>
      <c r="H6" s="5"/>
      <c r="I6" s="5">
        <v>29.36</v>
      </c>
      <c r="J6" s="11">
        <f>I6-G3</f>
        <v>0.31999999999999673</v>
      </c>
      <c r="K6" s="5"/>
      <c r="L6" s="5"/>
    </row>
    <row r="7" spans="1:13" outlineLevel="2" x14ac:dyDescent="0.25">
      <c r="A7" s="44"/>
      <c r="B7" s="8" t="s">
        <v>62</v>
      </c>
      <c r="C7" s="28">
        <v>2</v>
      </c>
      <c r="D7" s="86" t="s">
        <v>5</v>
      </c>
      <c r="E7" s="75">
        <f>1591.28/2</f>
        <v>795.64</v>
      </c>
      <c r="F7" s="7">
        <f>E7*C7</f>
        <v>1591.28</v>
      </c>
      <c r="G7" s="64">
        <f t="shared" ref="G7:G19" si="0">F7*$G$5/$F$5</f>
        <v>7.115542152727845E-3</v>
      </c>
      <c r="H7" s="5"/>
      <c r="I7" s="5"/>
      <c r="J7" s="5"/>
      <c r="K7" s="5"/>
      <c r="L7" s="5"/>
    </row>
    <row r="8" spans="1:13" outlineLevel="2" x14ac:dyDescent="0.25">
      <c r="A8" s="44"/>
      <c r="B8" s="8" t="s">
        <v>63</v>
      </c>
      <c r="C8" s="36">
        <v>2</v>
      </c>
      <c r="D8" s="86" t="s">
        <v>5</v>
      </c>
      <c r="E8" s="76">
        <f>489.6/2</f>
        <v>244.8</v>
      </c>
      <c r="F8" s="75">
        <f>E8*C8</f>
        <v>489.6</v>
      </c>
      <c r="G8" s="90">
        <f t="shared" si="0"/>
        <v>2.1892875156952598E-3</v>
      </c>
      <c r="H8" s="5"/>
      <c r="I8" s="5"/>
      <c r="J8" s="5"/>
      <c r="K8" s="5"/>
      <c r="L8" s="5"/>
    </row>
    <row r="9" spans="1:13" outlineLevel="1" x14ac:dyDescent="0.25">
      <c r="A9" s="43" t="s">
        <v>121</v>
      </c>
      <c r="B9" s="18" t="s">
        <v>18</v>
      </c>
      <c r="C9" s="62"/>
      <c r="D9" s="86"/>
      <c r="E9" s="49"/>
      <c r="F9" s="4">
        <f>SUM(F10:F14)</f>
        <v>14566.62</v>
      </c>
      <c r="G9" s="65">
        <f t="shared" si="0"/>
        <v>6.5135864607591673E-2</v>
      </c>
      <c r="H9" s="5"/>
      <c r="I9" s="5"/>
      <c r="J9" s="5"/>
      <c r="K9" s="5"/>
      <c r="L9" s="5"/>
    </row>
    <row r="10" spans="1:13" outlineLevel="2" x14ac:dyDescent="0.25">
      <c r="A10" s="44"/>
      <c r="B10" s="20" t="s">
        <v>21</v>
      </c>
      <c r="C10" s="27">
        <v>2</v>
      </c>
      <c r="D10" s="86" t="s">
        <v>5</v>
      </c>
      <c r="E10" s="7">
        <v>822.68</v>
      </c>
      <c r="F10" s="7">
        <f t="shared" ref="F10:F13" si="1">E10*C10</f>
        <v>1645.36</v>
      </c>
      <c r="G10" s="64">
        <f t="shared" si="0"/>
        <v>7.3573654142654252E-3</v>
      </c>
      <c r="H10" s="5"/>
      <c r="I10" s="5"/>
      <c r="J10" s="5"/>
      <c r="K10" s="5"/>
      <c r="L10" s="5"/>
    </row>
    <row r="11" spans="1:13" ht="30" outlineLevel="2" x14ac:dyDescent="0.25">
      <c r="A11" s="44"/>
      <c r="B11" s="12" t="s">
        <v>22</v>
      </c>
      <c r="C11" s="27">
        <v>1</v>
      </c>
      <c r="D11" s="86" t="s">
        <v>5</v>
      </c>
      <c r="E11" s="7">
        <v>331.85</v>
      </c>
      <c r="F11" s="7">
        <f t="shared" si="1"/>
        <v>331.85</v>
      </c>
      <c r="G11" s="90">
        <f t="shared" si="0"/>
        <v>1.4838951431443463E-3</v>
      </c>
      <c r="H11" s="5"/>
      <c r="I11" s="5"/>
      <c r="J11" s="5"/>
      <c r="K11" s="5"/>
      <c r="L11" s="5"/>
    </row>
    <row r="12" spans="1:13" outlineLevel="2" x14ac:dyDescent="0.25">
      <c r="A12" s="44"/>
      <c r="B12" s="20" t="s">
        <v>161</v>
      </c>
      <c r="C12" s="27">
        <v>2</v>
      </c>
      <c r="D12" s="86" t="s">
        <v>5</v>
      </c>
      <c r="E12" s="7">
        <v>363</v>
      </c>
      <c r="F12" s="7">
        <f t="shared" si="1"/>
        <v>726</v>
      </c>
      <c r="G12" s="90">
        <f t="shared" si="0"/>
        <v>3.2463699681265492E-3</v>
      </c>
      <c r="H12" s="5"/>
      <c r="I12" s="5"/>
      <c r="J12" s="5"/>
      <c r="K12" s="5"/>
      <c r="L12" s="5"/>
    </row>
    <row r="13" spans="1:13" outlineLevel="2" x14ac:dyDescent="0.25">
      <c r="A13" s="44"/>
      <c r="B13" s="20" t="s">
        <v>64</v>
      </c>
      <c r="C13" s="27">
        <v>2</v>
      </c>
      <c r="D13" s="86" t="s">
        <v>5</v>
      </c>
      <c r="E13" s="7">
        <f>4896.1/2</f>
        <v>2448.0500000000002</v>
      </c>
      <c r="F13" s="7">
        <f t="shared" si="1"/>
        <v>4896.1000000000004</v>
      </c>
      <c r="G13" s="64">
        <f t="shared" si="0"/>
        <v>2.1893322315350412E-2</v>
      </c>
      <c r="H13" s="5"/>
      <c r="I13" s="5"/>
      <c r="J13" s="5"/>
      <c r="K13" s="5"/>
      <c r="L13" s="5"/>
    </row>
    <row r="14" spans="1:13" outlineLevel="2" x14ac:dyDescent="0.25">
      <c r="A14" s="44"/>
      <c r="B14" s="20" t="s">
        <v>162</v>
      </c>
      <c r="C14" s="27">
        <v>1</v>
      </c>
      <c r="D14" s="86" t="s">
        <v>5</v>
      </c>
      <c r="E14" s="7">
        <v>6967.31</v>
      </c>
      <c r="F14" s="7">
        <f>E14*C14</f>
        <v>6967.31</v>
      </c>
      <c r="G14" s="64">
        <f t="shared" si="0"/>
        <v>3.1154911766704943E-2</v>
      </c>
      <c r="H14" s="5"/>
      <c r="I14" s="5"/>
      <c r="J14" s="5"/>
      <c r="K14" s="5"/>
      <c r="L14" s="5"/>
    </row>
    <row r="15" spans="1:13" outlineLevel="1" x14ac:dyDescent="0.25">
      <c r="A15" s="43" t="s">
        <v>122</v>
      </c>
      <c r="B15" s="18" t="s">
        <v>23</v>
      </c>
      <c r="C15" s="63"/>
      <c r="D15" s="86"/>
      <c r="E15" s="4"/>
      <c r="F15" s="4">
        <f>SUM(F16:F16)</f>
        <v>3339.84</v>
      </c>
      <c r="G15" s="65">
        <f t="shared" si="0"/>
        <v>1.493437503353688E-2</v>
      </c>
      <c r="H15" s="5"/>
      <c r="I15" s="5"/>
      <c r="J15" s="5"/>
      <c r="K15" s="5"/>
      <c r="L15" s="5"/>
    </row>
    <row r="16" spans="1:13" outlineLevel="2" x14ac:dyDescent="0.25">
      <c r="A16" s="44"/>
      <c r="B16" s="20" t="s">
        <v>136</v>
      </c>
      <c r="C16" s="28">
        <v>2</v>
      </c>
      <c r="D16" s="86" t="s">
        <v>5</v>
      </c>
      <c r="E16" s="7">
        <v>1669.92</v>
      </c>
      <c r="F16" s="7">
        <f t="shared" ref="F16" si="2">E16*C16</f>
        <v>3339.84</v>
      </c>
      <c r="G16" s="64">
        <f t="shared" si="0"/>
        <v>1.493437503353688E-2</v>
      </c>
      <c r="H16" s="5"/>
      <c r="I16" s="5"/>
      <c r="J16" s="5"/>
      <c r="K16" s="5"/>
      <c r="L16" s="5"/>
    </row>
    <row r="17" spans="1:12" outlineLevel="1" x14ac:dyDescent="0.25">
      <c r="A17" s="43" t="s">
        <v>123</v>
      </c>
      <c r="B17" s="18" t="s">
        <v>27</v>
      </c>
      <c r="C17" s="29"/>
      <c r="D17" s="86"/>
      <c r="E17" s="38"/>
      <c r="F17" s="38">
        <f>SUM(F18:F19)</f>
        <v>9285.48</v>
      </c>
      <c r="G17" s="65">
        <f t="shared" si="0"/>
        <v>4.1520803597299871E-2</v>
      </c>
      <c r="H17" s="5"/>
      <c r="I17" s="5"/>
      <c r="J17" s="5"/>
      <c r="K17" s="5"/>
      <c r="L17" s="5"/>
    </row>
    <row r="18" spans="1:12" outlineLevel="2" x14ac:dyDescent="0.25">
      <c r="A18" s="8"/>
      <c r="B18" s="20" t="s">
        <v>29</v>
      </c>
      <c r="C18" s="28">
        <v>2</v>
      </c>
      <c r="D18" s="86" t="s">
        <v>5</v>
      </c>
      <c r="E18" s="76">
        <v>258.89999999999998</v>
      </c>
      <c r="F18" s="76">
        <f t="shared" ref="F18:F19" si="3">E18*C18</f>
        <v>517.79999999999995</v>
      </c>
      <c r="G18" s="90">
        <f t="shared" si="0"/>
        <v>2.3153861838786875E-3</v>
      </c>
      <c r="H18" s="5"/>
      <c r="I18" s="5"/>
      <c r="J18" s="5"/>
      <c r="K18" s="5"/>
      <c r="L18" s="5"/>
    </row>
    <row r="19" spans="1:12" outlineLevel="2" x14ac:dyDescent="0.25">
      <c r="A19" s="8"/>
      <c r="B19" s="20" t="s">
        <v>32</v>
      </c>
      <c r="C19" s="40">
        <v>12</v>
      </c>
      <c r="D19" s="86" t="s">
        <v>5</v>
      </c>
      <c r="E19" s="76">
        <v>730.64</v>
      </c>
      <c r="F19" s="76">
        <f t="shared" si="3"/>
        <v>8767.68</v>
      </c>
      <c r="G19" s="64">
        <f t="shared" si="0"/>
        <v>3.9205417413421186E-2</v>
      </c>
      <c r="H19" s="5"/>
      <c r="I19" s="5"/>
      <c r="J19" s="5"/>
      <c r="K19" s="5"/>
      <c r="L19" s="5"/>
    </row>
    <row r="20" spans="1:12" outlineLevel="1" x14ac:dyDescent="0.25">
      <c r="A20" s="43" t="s">
        <v>99</v>
      </c>
      <c r="B20" s="54" t="s">
        <v>33</v>
      </c>
      <c r="C20" s="55"/>
      <c r="D20" s="86"/>
      <c r="E20" s="39"/>
      <c r="F20" s="39">
        <f>F21+F27+F32+F37</f>
        <v>31887.22</v>
      </c>
      <c r="G20" s="84">
        <f>F20*G4/F4</f>
        <v>0.14258638205928964</v>
      </c>
      <c r="H20" s="5"/>
      <c r="I20" s="5"/>
      <c r="J20" s="5"/>
      <c r="K20" s="5"/>
      <c r="L20" s="5"/>
    </row>
    <row r="21" spans="1:12" outlineLevel="1" x14ac:dyDescent="0.25">
      <c r="A21" s="43" t="s">
        <v>124</v>
      </c>
      <c r="B21" s="18" t="s">
        <v>34</v>
      </c>
      <c r="C21" s="56"/>
      <c r="D21" s="86"/>
      <c r="E21" s="4"/>
      <c r="F21" s="4">
        <f>SUM(F22:F26)</f>
        <v>18259.61</v>
      </c>
      <c r="G21" s="65">
        <f>F21*$G$5/$F$5</f>
        <v>8.1649379523007201E-2</v>
      </c>
      <c r="H21" s="5"/>
      <c r="I21" s="5"/>
      <c r="J21" s="5"/>
      <c r="K21" s="5"/>
      <c r="L21" s="5"/>
    </row>
    <row r="22" spans="1:12" outlineLevel="2" x14ac:dyDescent="0.25">
      <c r="A22" s="44"/>
      <c r="B22" s="20" t="s">
        <v>35</v>
      </c>
      <c r="C22" s="28">
        <v>2</v>
      </c>
      <c r="D22" s="86" t="s">
        <v>5</v>
      </c>
      <c r="E22" s="7">
        <v>1337.31</v>
      </c>
      <c r="F22" s="7">
        <f>E22*C22</f>
        <v>2674.62</v>
      </c>
      <c r="G22" s="64">
        <f t="shared" ref="G22:G38" si="4">F22*$G$5/$F$5</f>
        <v>1.1959787939601419E-2</v>
      </c>
      <c r="H22" s="5"/>
      <c r="I22" s="5"/>
      <c r="J22" s="5"/>
      <c r="K22" s="5"/>
      <c r="L22" s="5"/>
    </row>
    <row r="23" spans="1:12" outlineLevel="2" x14ac:dyDescent="0.25">
      <c r="A23" s="44"/>
      <c r="B23" s="20" t="s">
        <v>38</v>
      </c>
      <c r="C23" s="28">
        <v>1</v>
      </c>
      <c r="D23" s="86" t="s">
        <v>5</v>
      </c>
      <c r="E23" s="7">
        <v>509.9</v>
      </c>
      <c r="F23" s="7">
        <f t="shared" ref="F23:F26" si="5">E23*C23</f>
        <v>509.9</v>
      </c>
      <c r="G23" s="90">
        <f t="shared" si="4"/>
        <v>2.2800606704514153E-3</v>
      </c>
      <c r="H23" s="5"/>
      <c r="I23" s="5"/>
      <c r="J23" s="5"/>
      <c r="K23" s="5"/>
      <c r="L23" s="5"/>
    </row>
    <row r="24" spans="1:12" outlineLevel="2" x14ac:dyDescent="0.25">
      <c r="A24" s="44"/>
      <c r="B24" s="20" t="s">
        <v>39</v>
      </c>
      <c r="C24" s="28">
        <v>1</v>
      </c>
      <c r="D24" s="86" t="s">
        <v>5</v>
      </c>
      <c r="E24" s="7">
        <v>2085.7600000000002</v>
      </c>
      <c r="F24" s="7">
        <f t="shared" si="5"/>
        <v>2085.7600000000002</v>
      </c>
      <c r="G24" s="64">
        <f t="shared" si="4"/>
        <v>9.3266509982364073E-3</v>
      </c>
      <c r="H24" s="5"/>
      <c r="I24" s="5"/>
      <c r="J24" s="5"/>
      <c r="K24" s="5"/>
      <c r="L24" s="5"/>
    </row>
    <row r="25" spans="1:12" ht="27.75" customHeight="1" outlineLevel="2" x14ac:dyDescent="0.25">
      <c r="A25" s="44"/>
      <c r="B25" s="12" t="s">
        <v>41</v>
      </c>
      <c r="C25" s="28">
        <v>1</v>
      </c>
      <c r="D25" s="86" t="s">
        <v>5</v>
      </c>
      <c r="E25" s="7">
        <v>5994.89</v>
      </c>
      <c r="F25" s="7">
        <f t="shared" si="5"/>
        <v>5994.89</v>
      </c>
      <c r="G25" s="64">
        <f t="shared" si="4"/>
        <v>2.6806654074686184E-2</v>
      </c>
      <c r="H25" s="5"/>
      <c r="I25" s="5"/>
      <c r="J25" s="5"/>
      <c r="K25" s="5"/>
      <c r="L25" s="5"/>
    </row>
    <row r="26" spans="1:12" outlineLevel="2" x14ac:dyDescent="0.25">
      <c r="A26" s="44"/>
      <c r="B26" s="20" t="s">
        <v>171</v>
      </c>
      <c r="C26" s="28">
        <v>2</v>
      </c>
      <c r="D26" s="86" t="s">
        <v>5</v>
      </c>
      <c r="E26" s="7">
        <v>3497.22</v>
      </c>
      <c r="F26" s="7">
        <f t="shared" si="5"/>
        <v>6994.44</v>
      </c>
      <c r="G26" s="64">
        <f t="shared" si="4"/>
        <v>3.1276225840031764E-2</v>
      </c>
      <c r="H26" s="5"/>
      <c r="I26" s="5"/>
      <c r="J26" s="5"/>
      <c r="K26" s="5"/>
      <c r="L26" s="5"/>
    </row>
    <row r="27" spans="1:12" outlineLevel="1" x14ac:dyDescent="0.25">
      <c r="A27" s="43" t="s">
        <v>125</v>
      </c>
      <c r="B27" s="18" t="s">
        <v>43</v>
      </c>
      <c r="C27" s="29"/>
      <c r="D27" s="86"/>
      <c r="E27" s="4"/>
      <c r="F27" s="4">
        <f>SUM(F28:F31)</f>
        <v>9554.7900000000009</v>
      </c>
      <c r="G27" s="65">
        <f t="shared" si="4"/>
        <v>4.272504587845162E-2</v>
      </c>
      <c r="H27" s="5"/>
      <c r="I27" s="5"/>
      <c r="J27" s="5"/>
      <c r="K27" s="5"/>
      <c r="L27" s="5"/>
    </row>
    <row r="28" spans="1:12" outlineLevel="2" x14ac:dyDescent="0.25">
      <c r="A28" s="44"/>
      <c r="B28" s="20" t="s">
        <v>47</v>
      </c>
      <c r="C28" s="28">
        <v>2</v>
      </c>
      <c r="D28" s="86" t="s">
        <v>5</v>
      </c>
      <c r="E28" s="7">
        <v>375.62</v>
      </c>
      <c r="F28" s="7">
        <f t="shared" ref="F28:F31" si="6">E28*C28</f>
        <v>751.24</v>
      </c>
      <c r="G28" s="64">
        <f t="shared" si="4"/>
        <v>3.3592327477346955E-3</v>
      </c>
      <c r="H28" s="5"/>
      <c r="I28" s="5"/>
      <c r="J28" s="5"/>
      <c r="K28" s="5"/>
      <c r="L28" s="5"/>
    </row>
    <row r="29" spans="1:12" outlineLevel="2" x14ac:dyDescent="0.25">
      <c r="A29" s="44"/>
      <c r="B29" s="20" t="s">
        <v>50</v>
      </c>
      <c r="C29" s="28">
        <v>12</v>
      </c>
      <c r="D29" s="86" t="s">
        <v>5</v>
      </c>
      <c r="E29" s="7">
        <v>653.19000000000005</v>
      </c>
      <c r="F29" s="7">
        <f t="shared" si="6"/>
        <v>7838.2800000000007</v>
      </c>
      <c r="G29" s="64">
        <f t="shared" si="4"/>
        <v>3.5049527264141837E-2</v>
      </c>
      <c r="H29" s="5"/>
      <c r="I29" s="5"/>
      <c r="J29" s="5"/>
      <c r="K29" s="5"/>
      <c r="L29" s="5"/>
    </row>
    <row r="30" spans="1:12" outlineLevel="2" x14ac:dyDescent="0.25">
      <c r="A30" s="44"/>
      <c r="B30" s="20" t="s">
        <v>51</v>
      </c>
      <c r="C30" s="28">
        <v>1</v>
      </c>
      <c r="D30" s="86" t="s">
        <v>5</v>
      </c>
      <c r="E30" s="7">
        <v>206.79</v>
      </c>
      <c r="F30" s="7">
        <f t="shared" si="6"/>
        <v>206.79</v>
      </c>
      <c r="G30" s="90">
        <f t="shared" si="4"/>
        <v>9.2467885083869015E-4</v>
      </c>
      <c r="H30" s="5"/>
      <c r="I30" s="5"/>
      <c r="J30" s="5"/>
      <c r="K30" s="5"/>
      <c r="L30" s="5"/>
    </row>
    <row r="31" spans="1:12" outlineLevel="2" x14ac:dyDescent="0.25">
      <c r="A31" s="44"/>
      <c r="B31" s="20" t="s">
        <v>65</v>
      </c>
      <c r="C31" s="28">
        <v>2</v>
      </c>
      <c r="D31" s="86" t="s">
        <v>5</v>
      </c>
      <c r="E31" s="45">
        <v>379.24</v>
      </c>
      <c r="F31" s="7">
        <f t="shared" si="6"/>
        <v>758.48</v>
      </c>
      <c r="G31" s="90">
        <f t="shared" si="4"/>
        <v>3.3916070157363983E-3</v>
      </c>
      <c r="H31" s="5"/>
      <c r="I31" s="5"/>
      <c r="J31" s="5"/>
      <c r="K31" s="5"/>
      <c r="L31" s="5"/>
    </row>
    <row r="32" spans="1:12" outlineLevel="1" x14ac:dyDescent="0.25">
      <c r="A32" s="43" t="s">
        <v>126</v>
      </c>
      <c r="B32" s="18" t="s">
        <v>53</v>
      </c>
      <c r="C32" s="29"/>
      <c r="D32" s="86"/>
      <c r="E32" s="4"/>
      <c r="F32" s="4">
        <f>SUM(F33:F36)</f>
        <v>2308.3799999999997</v>
      </c>
      <c r="G32" s="65">
        <f t="shared" si="4"/>
        <v>1.0322115023448986E-2</v>
      </c>
      <c r="H32" s="5"/>
      <c r="I32" s="5"/>
      <c r="J32" s="5"/>
      <c r="K32" s="5"/>
      <c r="L32" s="5"/>
    </row>
    <row r="33" spans="1:12" outlineLevel="2" x14ac:dyDescent="0.25">
      <c r="A33" s="8"/>
      <c r="B33" s="20" t="s">
        <v>58</v>
      </c>
      <c r="C33" s="28">
        <v>2</v>
      </c>
      <c r="D33" s="86" t="s">
        <v>5</v>
      </c>
      <c r="E33" s="7">
        <v>362.88</v>
      </c>
      <c r="F33" s="7">
        <f t="shared" ref="F33:F36" si="7">E33*C33</f>
        <v>725.76</v>
      </c>
      <c r="G33" s="90">
        <f t="shared" si="4"/>
        <v>3.2452967879717967E-3</v>
      </c>
      <c r="H33" s="5"/>
      <c r="I33" s="5"/>
      <c r="J33" s="5"/>
      <c r="K33" s="5"/>
      <c r="L33" s="5"/>
    </row>
    <row r="34" spans="1:12" outlineLevel="2" x14ac:dyDescent="0.25">
      <c r="A34" s="8"/>
      <c r="B34" s="20" t="s">
        <v>143</v>
      </c>
      <c r="C34" s="27">
        <v>1</v>
      </c>
      <c r="D34" s="86" t="s">
        <v>5</v>
      </c>
      <c r="E34" s="75">
        <v>287.39999999999998</v>
      </c>
      <c r="F34" s="7">
        <f t="shared" si="7"/>
        <v>287.39999999999998</v>
      </c>
      <c r="G34" s="90">
        <f t="shared" si="4"/>
        <v>1.2851332353162124E-3</v>
      </c>
      <c r="H34" s="5"/>
      <c r="I34" s="5"/>
      <c r="J34" s="5"/>
      <c r="K34" s="5"/>
      <c r="L34" s="5"/>
    </row>
    <row r="35" spans="1:12" outlineLevel="2" x14ac:dyDescent="0.25">
      <c r="A35" s="8"/>
      <c r="B35" s="20" t="s">
        <v>66</v>
      </c>
      <c r="C35" s="28">
        <v>2</v>
      </c>
      <c r="D35" s="86" t="s">
        <v>5</v>
      </c>
      <c r="E35" s="76">
        <v>316.02999999999997</v>
      </c>
      <c r="F35" s="7">
        <f t="shared" si="7"/>
        <v>632.05999999999995</v>
      </c>
      <c r="G35" s="90">
        <f t="shared" si="4"/>
        <v>2.8263093692204775E-3</v>
      </c>
      <c r="H35" s="5"/>
      <c r="I35" s="5"/>
      <c r="J35" s="5"/>
      <c r="K35" s="5"/>
      <c r="L35" s="5"/>
    </row>
    <row r="36" spans="1:12" outlineLevel="2" x14ac:dyDescent="0.25">
      <c r="A36" s="8"/>
      <c r="B36" s="20" t="s">
        <v>67</v>
      </c>
      <c r="C36" s="27">
        <v>2</v>
      </c>
      <c r="D36" s="86" t="s">
        <v>5</v>
      </c>
      <c r="E36" s="77">
        <v>331.58</v>
      </c>
      <c r="F36" s="78">
        <f t="shared" si="7"/>
        <v>663.16</v>
      </c>
      <c r="G36" s="90">
        <f t="shared" si="4"/>
        <v>2.9653756309404988E-3</v>
      </c>
      <c r="H36" s="5"/>
      <c r="I36" s="5"/>
      <c r="J36" s="5"/>
      <c r="K36" s="5"/>
      <c r="L36" s="5"/>
    </row>
    <row r="37" spans="1:12" ht="15.75" customHeight="1" outlineLevel="2" x14ac:dyDescent="0.25">
      <c r="A37" s="43" t="s">
        <v>193</v>
      </c>
      <c r="B37" s="79" t="s">
        <v>180</v>
      </c>
      <c r="C37" s="68"/>
      <c r="D37" s="87"/>
      <c r="E37" s="76"/>
      <c r="F37" s="17">
        <f>F38</f>
        <v>1764.44</v>
      </c>
      <c r="G37" s="65">
        <f t="shared" si="4"/>
        <v>7.8898416343818299E-3</v>
      </c>
    </row>
    <row r="38" spans="1:12" ht="15.75" customHeight="1" outlineLevel="2" x14ac:dyDescent="0.25">
      <c r="A38" s="8"/>
      <c r="B38" s="35" t="s">
        <v>182</v>
      </c>
      <c r="C38" s="68">
        <v>1</v>
      </c>
      <c r="D38" s="86" t="s">
        <v>5</v>
      </c>
      <c r="E38" s="80">
        <v>1764.44</v>
      </c>
      <c r="F38" s="80">
        <f t="shared" ref="F38" si="8">E38*C38</f>
        <v>1764.44</v>
      </c>
      <c r="G38" s="64">
        <f t="shared" si="4"/>
        <v>7.8898416343818299E-3</v>
      </c>
    </row>
    <row r="39" spans="1:12" outlineLevel="1" x14ac:dyDescent="0.25">
      <c r="A39" s="43" t="s">
        <v>100</v>
      </c>
      <c r="B39" s="9" t="s">
        <v>198</v>
      </c>
      <c r="C39" s="28">
        <v>247</v>
      </c>
      <c r="D39" s="86" t="s">
        <v>5</v>
      </c>
      <c r="E39" s="76">
        <f>F39/C39</f>
        <v>7357.7689068825912</v>
      </c>
      <c r="F39" s="17">
        <f>G39*H1*12</f>
        <v>1817368.92</v>
      </c>
      <c r="G39" s="81">
        <f>G4-G5-G20</f>
        <v>8.1265177450338584</v>
      </c>
      <c r="H39" s="5"/>
      <c r="I39" s="5"/>
      <c r="J39" s="5"/>
      <c r="K39" s="5"/>
      <c r="L39" s="5"/>
    </row>
    <row r="40" spans="1:12" outlineLevel="1" x14ac:dyDescent="0.25">
      <c r="A40" s="9" t="s">
        <v>103</v>
      </c>
      <c r="B40" s="9" t="s">
        <v>117</v>
      </c>
      <c r="C40" s="91" t="s">
        <v>4</v>
      </c>
      <c r="D40" s="8" t="s">
        <v>4</v>
      </c>
      <c r="E40" s="8" t="s">
        <v>4</v>
      </c>
      <c r="F40" s="92">
        <f>SUM(F41:F52)</f>
        <v>670196.44547230739</v>
      </c>
      <c r="G40" s="92">
        <v>3</v>
      </c>
      <c r="H40" s="102">
        <f>G40*12*$H$1</f>
        <v>670903.20000000007</v>
      </c>
      <c r="I40" s="103">
        <f>H40-F40</f>
        <v>706.75452769268304</v>
      </c>
      <c r="J40" s="11"/>
      <c r="K40" s="5"/>
      <c r="L40" s="5"/>
    </row>
    <row r="41" spans="1:12" outlineLevel="2" x14ac:dyDescent="0.25">
      <c r="A41" s="8"/>
      <c r="B41" s="116" t="s">
        <v>231</v>
      </c>
      <c r="C41" s="93">
        <v>312</v>
      </c>
      <c r="D41" s="8" t="s">
        <v>5</v>
      </c>
      <c r="E41" s="94">
        <f>F41/C41</f>
        <v>301.51221448726272</v>
      </c>
      <c r="F41" s="95">
        <f>G41*$H$1*12</f>
        <v>94071.810920025979</v>
      </c>
      <c r="G41" s="96">
        <v>0.42065000250420315</v>
      </c>
      <c r="H41" s="102">
        <f t="shared" ref="H41:H68" si="9">G41*12*$H$1</f>
        <v>94071.810920025964</v>
      </c>
      <c r="I41" s="103">
        <f t="shared" ref="I41:I52" si="10">H41-F41</f>
        <v>0</v>
      </c>
      <c r="J41" s="5" t="s">
        <v>216</v>
      </c>
      <c r="K41" s="5"/>
      <c r="L41" s="5"/>
    </row>
    <row r="42" spans="1:12" outlineLevel="2" x14ac:dyDescent="0.25">
      <c r="A42" s="8"/>
      <c r="B42" s="116" t="s">
        <v>232</v>
      </c>
      <c r="C42" s="93">
        <v>156</v>
      </c>
      <c r="D42" s="8" t="s">
        <v>5</v>
      </c>
      <c r="E42" s="94">
        <f t="shared" ref="E42:E52" si="11">F42/C42</f>
        <v>428.46472585032086</v>
      </c>
      <c r="F42" s="95">
        <f t="shared" ref="F42:F52" si="12">G42*$H$1*12</f>
        <v>66840.497232650057</v>
      </c>
      <c r="G42" s="96">
        <v>0.29888289651614441</v>
      </c>
      <c r="H42" s="102">
        <f t="shared" si="9"/>
        <v>66840.497232650043</v>
      </c>
      <c r="I42" s="103">
        <f t="shared" si="10"/>
        <v>0</v>
      </c>
      <c r="J42" s="5" t="s">
        <v>217</v>
      </c>
      <c r="K42" s="5"/>
      <c r="L42" s="5"/>
    </row>
    <row r="43" spans="1:12" outlineLevel="2" x14ac:dyDescent="0.25">
      <c r="A43" s="8"/>
      <c r="B43" s="116" t="s">
        <v>233</v>
      </c>
      <c r="C43" s="93">
        <v>312</v>
      </c>
      <c r="D43" s="8" t="s">
        <v>5</v>
      </c>
      <c r="E43" s="94">
        <f t="shared" si="11"/>
        <v>166.62517116401366</v>
      </c>
      <c r="F43" s="95">
        <f t="shared" si="12"/>
        <v>51987.053403172264</v>
      </c>
      <c r="G43" s="96">
        <v>0.23246447506811233</v>
      </c>
      <c r="H43" s="102">
        <f t="shared" si="9"/>
        <v>51987.053403172264</v>
      </c>
      <c r="I43" s="103">
        <f t="shared" si="10"/>
        <v>0</v>
      </c>
      <c r="J43" s="5" t="s">
        <v>218</v>
      </c>
      <c r="K43" s="5"/>
      <c r="L43" s="5"/>
    </row>
    <row r="44" spans="1:12" outlineLevel="2" x14ac:dyDescent="0.25">
      <c r="A44" s="8"/>
      <c r="B44" s="116" t="s">
        <v>234</v>
      </c>
      <c r="C44" s="93">
        <v>312</v>
      </c>
      <c r="D44" s="8" t="s">
        <v>5</v>
      </c>
      <c r="E44" s="94">
        <f t="shared" si="11"/>
        <v>67.869277035098236</v>
      </c>
      <c r="F44" s="95">
        <f t="shared" si="12"/>
        <v>21175.214434950649</v>
      </c>
      <c r="G44" s="96">
        <v>9.4686749600914027E-2</v>
      </c>
      <c r="H44" s="102">
        <f t="shared" si="9"/>
        <v>21175.214434950645</v>
      </c>
      <c r="I44" s="103">
        <f t="shared" si="10"/>
        <v>0</v>
      </c>
      <c r="J44" s="5" t="s">
        <v>216</v>
      </c>
      <c r="K44" s="5"/>
      <c r="L44" s="5"/>
    </row>
    <row r="45" spans="1:12" outlineLevel="2" x14ac:dyDescent="0.25">
      <c r="A45" s="8"/>
      <c r="B45" s="116" t="s">
        <v>235</v>
      </c>
      <c r="C45" s="93">
        <v>52</v>
      </c>
      <c r="D45" s="8" t="s">
        <v>5</v>
      </c>
      <c r="E45" s="94">
        <f t="shared" si="11"/>
        <v>4840.3886503759368</v>
      </c>
      <c r="F45" s="95">
        <f t="shared" si="12"/>
        <v>251700.20981954873</v>
      </c>
      <c r="G45" s="96">
        <v>1.1254986255224988</v>
      </c>
      <c r="H45" s="102">
        <f t="shared" si="9"/>
        <v>251700.20981954871</v>
      </c>
      <c r="I45" s="103">
        <f t="shared" si="10"/>
        <v>0</v>
      </c>
      <c r="J45" s="5" t="s">
        <v>219</v>
      </c>
      <c r="K45" s="5"/>
      <c r="L45" s="5"/>
    </row>
    <row r="46" spans="1:12" ht="28.5" customHeight="1" outlineLevel="2" x14ac:dyDescent="0.25">
      <c r="A46" s="8"/>
      <c r="B46" s="118" t="s">
        <v>254</v>
      </c>
      <c r="C46" s="93">
        <v>52</v>
      </c>
      <c r="D46" s="8" t="s">
        <v>5</v>
      </c>
      <c r="E46" s="94">
        <f t="shared" si="11"/>
        <v>1514.6811601907416</v>
      </c>
      <c r="F46" s="95">
        <f t="shared" si="12"/>
        <v>78763.420329918561</v>
      </c>
      <c r="G46" s="96">
        <v>0.35219724841043493</v>
      </c>
      <c r="H46" s="102">
        <f t="shared" si="9"/>
        <v>78763.420329918561</v>
      </c>
      <c r="I46" s="103">
        <f t="shared" si="10"/>
        <v>0</v>
      </c>
      <c r="J46" s="5" t="s">
        <v>219</v>
      </c>
      <c r="K46" s="5"/>
      <c r="L46" s="5"/>
    </row>
    <row r="47" spans="1:12" outlineLevel="2" x14ac:dyDescent="0.25">
      <c r="A47" s="8"/>
      <c r="B47" s="116" t="s">
        <v>253</v>
      </c>
      <c r="C47" s="93">
        <v>104</v>
      </c>
      <c r="D47" s="8" t="s">
        <v>5</v>
      </c>
      <c r="E47" s="94">
        <f t="shared" si="11"/>
        <v>238.63588683199214</v>
      </c>
      <c r="F47" s="95">
        <f t="shared" si="12"/>
        <v>24818.132230527182</v>
      </c>
      <c r="G47" s="96">
        <v>0.11097636244927962</v>
      </c>
      <c r="H47" s="102">
        <f t="shared" si="9"/>
        <v>24818.132230527182</v>
      </c>
      <c r="I47" s="103">
        <f t="shared" si="10"/>
        <v>0</v>
      </c>
      <c r="J47" s="5" t="s">
        <v>220</v>
      </c>
      <c r="K47" s="5"/>
      <c r="L47" s="5"/>
    </row>
    <row r="48" spans="1:12" outlineLevel="2" x14ac:dyDescent="0.25">
      <c r="A48" s="8"/>
      <c r="B48" s="116" t="s">
        <v>236</v>
      </c>
      <c r="C48" s="117">
        <v>24</v>
      </c>
      <c r="D48" s="8" t="s">
        <v>5</v>
      </c>
      <c r="E48" s="94">
        <f t="shared" si="11"/>
        <v>2823.505617098635</v>
      </c>
      <c r="F48" s="95">
        <f t="shared" si="12"/>
        <v>67764.134810367235</v>
      </c>
      <c r="G48" s="96">
        <v>0.30301301951026871</v>
      </c>
      <c r="H48" s="102">
        <f t="shared" si="9"/>
        <v>67764.134810367235</v>
      </c>
      <c r="I48" s="103">
        <f t="shared" si="10"/>
        <v>0</v>
      </c>
      <c r="J48" s="5" t="s">
        <v>221</v>
      </c>
      <c r="K48" s="5"/>
      <c r="L48" s="5"/>
    </row>
    <row r="49" spans="1:12" ht="33.75" customHeight="1" outlineLevel="2" x14ac:dyDescent="0.25">
      <c r="A49" s="8"/>
      <c r="B49" s="118" t="s">
        <v>252</v>
      </c>
      <c r="C49" s="93">
        <v>1</v>
      </c>
      <c r="D49" s="8" t="s">
        <v>5</v>
      </c>
      <c r="E49" s="94">
        <f t="shared" si="11"/>
        <v>284.80712183351397</v>
      </c>
      <c r="F49" s="95">
        <f t="shared" si="12"/>
        <v>284.80712183351397</v>
      </c>
      <c r="G49" s="96">
        <v>1.2735389628496956E-3</v>
      </c>
      <c r="H49" s="102">
        <f t="shared" si="9"/>
        <v>284.80712183351397</v>
      </c>
      <c r="I49" s="103">
        <f t="shared" si="10"/>
        <v>0</v>
      </c>
      <c r="J49" s="5" t="s">
        <v>222</v>
      </c>
      <c r="K49" s="5"/>
      <c r="L49" s="5"/>
    </row>
    <row r="50" spans="1:12" outlineLevel="2" x14ac:dyDescent="0.25">
      <c r="A50" s="8"/>
      <c r="B50" s="116" t="s">
        <v>237</v>
      </c>
      <c r="C50" s="93">
        <v>1</v>
      </c>
      <c r="D50" s="8" t="s">
        <v>5</v>
      </c>
      <c r="E50" s="94">
        <f t="shared" si="11"/>
        <v>4389.9975227917221</v>
      </c>
      <c r="F50" s="95">
        <f t="shared" si="12"/>
        <v>4389.9975227917221</v>
      </c>
      <c r="G50" s="97">
        <v>1.9630242586971065E-2</v>
      </c>
      <c r="H50" s="102">
        <f t="shared" si="9"/>
        <v>4389.9975227917221</v>
      </c>
      <c r="I50" s="103">
        <f t="shared" si="10"/>
        <v>0</v>
      </c>
      <c r="J50" s="5" t="s">
        <v>223</v>
      </c>
      <c r="K50" s="5"/>
      <c r="L50" s="5"/>
    </row>
    <row r="51" spans="1:12" outlineLevel="2" x14ac:dyDescent="0.25">
      <c r="A51" s="8"/>
      <c r="B51" s="116" t="s">
        <v>238</v>
      </c>
      <c r="C51" s="93">
        <v>1</v>
      </c>
      <c r="D51" s="8" t="s">
        <v>5</v>
      </c>
      <c r="E51" s="94">
        <f t="shared" ref="E51" si="13">F51/C51</f>
        <v>3888.2835201869539</v>
      </c>
      <c r="F51" s="95">
        <f>G51*$H$1*12</f>
        <v>3888.2835201869539</v>
      </c>
      <c r="G51" s="97">
        <v>1.7386786291317229E-2</v>
      </c>
      <c r="H51" s="102"/>
      <c r="I51" s="103"/>
      <c r="J51" s="5"/>
      <c r="K51" s="5"/>
      <c r="L51" s="5"/>
    </row>
    <row r="52" spans="1:12" outlineLevel="2" x14ac:dyDescent="0.25">
      <c r="A52" s="8"/>
      <c r="B52" s="116" t="s">
        <v>239</v>
      </c>
      <c r="C52" s="93">
        <v>1</v>
      </c>
      <c r="D52" s="8" t="s">
        <v>5</v>
      </c>
      <c r="E52" s="94">
        <f t="shared" si="11"/>
        <v>4512.8841263344693</v>
      </c>
      <c r="F52" s="95">
        <f t="shared" si="12"/>
        <v>4512.8841263344693</v>
      </c>
      <c r="G52" s="96">
        <v>2.017974035450033E-2</v>
      </c>
      <c r="H52" s="102">
        <f t="shared" si="9"/>
        <v>4512.8841263344684</v>
      </c>
      <c r="I52" s="103">
        <f t="shared" si="10"/>
        <v>0</v>
      </c>
      <c r="J52" s="5" t="s">
        <v>224</v>
      </c>
      <c r="K52" s="5"/>
      <c r="L52" s="5"/>
    </row>
    <row r="53" spans="1:12" outlineLevel="1" x14ac:dyDescent="0.25">
      <c r="A53" s="9" t="s">
        <v>104</v>
      </c>
      <c r="B53" s="9" t="s">
        <v>116</v>
      </c>
      <c r="C53" s="91" t="s">
        <v>4</v>
      </c>
      <c r="D53" s="8" t="s">
        <v>4</v>
      </c>
      <c r="E53" s="8" t="s">
        <v>4</v>
      </c>
      <c r="F53" s="4">
        <f>SUM(F54:F68)</f>
        <v>983252.62216688879</v>
      </c>
      <c r="G53" s="98">
        <v>4.4000000000000004</v>
      </c>
      <c r="H53" s="102">
        <f t="shared" si="9"/>
        <v>983991.3600000001</v>
      </c>
      <c r="I53" s="7">
        <f>H53-F53</f>
        <v>738.7378331113141</v>
      </c>
      <c r="J53" s="4"/>
      <c r="K53" s="5"/>
      <c r="L53" s="5"/>
    </row>
    <row r="54" spans="1:12" outlineLevel="2" x14ac:dyDescent="0.25">
      <c r="A54" s="8"/>
      <c r="B54" s="115" t="s">
        <v>94</v>
      </c>
      <c r="C54" s="93">
        <v>156</v>
      </c>
      <c r="D54" s="8" t="s">
        <v>5</v>
      </c>
      <c r="E54" s="94">
        <f>F54/C54</f>
        <v>854.71672483090686</v>
      </c>
      <c r="F54" s="95">
        <f>G54*$H$1*12</f>
        <v>133335.80907362147</v>
      </c>
      <c r="G54" s="94">
        <v>0.59622226756537211</v>
      </c>
      <c r="H54" s="102">
        <f t="shared" si="9"/>
        <v>133335.80907362147</v>
      </c>
      <c r="I54" s="7">
        <f t="shared" ref="I54:I68" si="14">H54-F54</f>
        <v>0</v>
      </c>
      <c r="J54" s="5" t="s">
        <v>216</v>
      </c>
      <c r="K54" s="5"/>
      <c r="L54" s="5"/>
    </row>
    <row r="55" spans="1:12" outlineLevel="2" x14ac:dyDescent="0.25">
      <c r="A55" s="8"/>
      <c r="B55" s="115" t="s">
        <v>240</v>
      </c>
      <c r="C55" s="93">
        <v>78</v>
      </c>
      <c r="D55" s="8" t="s">
        <v>5</v>
      </c>
      <c r="E55" s="94">
        <f t="shared" ref="E55:E68" si="15">F55/C55</f>
        <v>1125.1119276912229</v>
      </c>
      <c r="F55" s="95">
        <f t="shared" ref="F55:F68" si="16">G55*$H$1*12</f>
        <v>87758.730359915382</v>
      </c>
      <c r="G55" s="94">
        <v>0.39242053261893245</v>
      </c>
      <c r="H55" s="102">
        <f t="shared" si="9"/>
        <v>87758.730359915382</v>
      </c>
      <c r="I55" s="7">
        <f t="shared" si="14"/>
        <v>0</v>
      </c>
      <c r="J55" s="5" t="s">
        <v>225</v>
      </c>
      <c r="K55" s="5"/>
      <c r="L55" s="5"/>
    </row>
    <row r="56" spans="1:12" outlineLevel="2" x14ac:dyDescent="0.25">
      <c r="A56" s="8"/>
      <c r="B56" s="115" t="s">
        <v>251</v>
      </c>
      <c r="C56" s="93">
        <v>78</v>
      </c>
      <c r="D56" s="8" t="s">
        <v>5</v>
      </c>
      <c r="E56" s="94">
        <f t="shared" si="15"/>
        <v>1217.9996860578528</v>
      </c>
      <c r="F56" s="95">
        <f t="shared" si="16"/>
        <v>95003.975512512523</v>
      </c>
      <c r="G56" s="94">
        <v>0.42481825476095142</v>
      </c>
      <c r="H56" s="102">
        <f t="shared" si="9"/>
        <v>95003.975512512523</v>
      </c>
      <c r="I56" s="7">
        <f t="shared" si="14"/>
        <v>0</v>
      </c>
      <c r="J56" s="5" t="s">
        <v>225</v>
      </c>
      <c r="K56" s="5"/>
      <c r="L56" s="5"/>
    </row>
    <row r="57" spans="1:12" outlineLevel="2" x14ac:dyDescent="0.25">
      <c r="A57" s="8"/>
      <c r="B57" s="115" t="s">
        <v>241</v>
      </c>
      <c r="C57" s="93">
        <v>78</v>
      </c>
      <c r="D57" s="8" t="s">
        <v>5</v>
      </c>
      <c r="E57" s="94">
        <f t="shared" si="15"/>
        <v>1282.6275975679941</v>
      </c>
      <c r="F57" s="95">
        <f t="shared" si="16"/>
        <v>100044.95261030355</v>
      </c>
      <c r="G57" s="94">
        <v>0.44735940718558298</v>
      </c>
      <c r="H57" s="102">
        <f t="shared" si="9"/>
        <v>100044.95261030353</v>
      </c>
      <c r="I57" s="7">
        <f t="shared" si="14"/>
        <v>0</v>
      </c>
      <c r="J57" s="5" t="s">
        <v>226</v>
      </c>
      <c r="K57" s="5"/>
      <c r="L57" s="5"/>
    </row>
    <row r="58" spans="1:12" outlineLevel="2" x14ac:dyDescent="0.25">
      <c r="A58" s="8"/>
      <c r="B58" s="115" t="s">
        <v>242</v>
      </c>
      <c r="C58" s="93">
        <v>57</v>
      </c>
      <c r="D58" s="8" t="s">
        <v>5</v>
      </c>
      <c r="E58" s="94">
        <f t="shared" si="15"/>
        <v>1809.8069362785593</v>
      </c>
      <c r="F58" s="95">
        <f t="shared" si="16"/>
        <v>103158.99536787788</v>
      </c>
      <c r="G58" s="94">
        <v>0.46128411088758203</v>
      </c>
      <c r="H58" s="102">
        <f t="shared" si="9"/>
        <v>103158.99536787788</v>
      </c>
      <c r="I58" s="7">
        <f t="shared" si="14"/>
        <v>0</v>
      </c>
      <c r="J58" s="5" t="s">
        <v>227</v>
      </c>
      <c r="K58" s="5"/>
      <c r="L58" s="5"/>
    </row>
    <row r="59" spans="1:12" outlineLevel="2" x14ac:dyDescent="0.25">
      <c r="A59" s="8"/>
      <c r="B59" s="115" t="s">
        <v>95</v>
      </c>
      <c r="C59" s="93">
        <v>156</v>
      </c>
      <c r="D59" s="8" t="s">
        <v>5</v>
      </c>
      <c r="E59" s="94">
        <f t="shared" si="15"/>
        <v>1125.1119276912229</v>
      </c>
      <c r="F59" s="95">
        <f t="shared" si="16"/>
        <v>175517.46071983076</v>
      </c>
      <c r="G59" s="94">
        <v>0.7848410652378649</v>
      </c>
      <c r="H59" s="102">
        <f t="shared" si="9"/>
        <v>175517.46071983076</v>
      </c>
      <c r="I59" s="7">
        <f t="shared" si="14"/>
        <v>0</v>
      </c>
      <c r="J59" s="5" t="s">
        <v>228</v>
      </c>
      <c r="K59" s="5"/>
      <c r="L59" s="5"/>
    </row>
    <row r="60" spans="1:12" outlineLevel="2" x14ac:dyDescent="0.25">
      <c r="A60" s="8"/>
      <c r="B60" s="115" t="s">
        <v>243</v>
      </c>
      <c r="C60" s="93">
        <v>26</v>
      </c>
      <c r="D60" s="8" t="s">
        <v>5</v>
      </c>
      <c r="E60" s="94">
        <f t="shared" si="15"/>
        <v>1500.1492369216307</v>
      </c>
      <c r="F60" s="95">
        <f t="shared" si="16"/>
        <v>39003.880159962398</v>
      </c>
      <c r="G60" s="94">
        <v>0.17440912560841443</v>
      </c>
      <c r="H60" s="102">
        <f t="shared" si="9"/>
        <v>39003.880159962398</v>
      </c>
      <c r="I60" s="7">
        <f t="shared" si="14"/>
        <v>0</v>
      </c>
      <c r="J60" s="5" t="s">
        <v>216</v>
      </c>
      <c r="K60" s="5"/>
      <c r="L60" s="5"/>
    </row>
    <row r="61" spans="1:12" outlineLevel="2" x14ac:dyDescent="0.25">
      <c r="A61" s="8"/>
      <c r="B61" s="115" t="s">
        <v>244</v>
      </c>
      <c r="C61" s="93">
        <v>76</v>
      </c>
      <c r="D61" s="8" t="s">
        <v>5</v>
      </c>
      <c r="E61" s="94">
        <f t="shared" si="15"/>
        <v>422.288285131664</v>
      </c>
      <c r="F61" s="95">
        <f t="shared" si="16"/>
        <v>32093.909670006462</v>
      </c>
      <c r="G61" s="99">
        <v>0.14351061227613668</v>
      </c>
      <c r="H61" s="102">
        <f t="shared" si="9"/>
        <v>32093.909670006458</v>
      </c>
      <c r="I61" s="7">
        <f t="shared" si="14"/>
        <v>0</v>
      </c>
      <c r="J61" s="5" t="s">
        <v>216</v>
      </c>
      <c r="K61" s="5"/>
      <c r="L61" s="5"/>
    </row>
    <row r="62" spans="1:12" outlineLevel="2" x14ac:dyDescent="0.25">
      <c r="A62" s="8"/>
      <c r="B62" s="115" t="s">
        <v>245</v>
      </c>
      <c r="C62" s="93">
        <v>3</v>
      </c>
      <c r="D62" s="8" t="s">
        <v>5</v>
      </c>
      <c r="E62" s="94">
        <f t="shared" si="15"/>
        <v>205.9290560806721</v>
      </c>
      <c r="F62" s="95">
        <f t="shared" si="16"/>
        <v>617.78716824201626</v>
      </c>
      <c r="G62" s="94">
        <v>2.7624872034088506E-3</v>
      </c>
      <c r="H62" s="102">
        <f t="shared" si="9"/>
        <v>617.78716824201638</v>
      </c>
      <c r="I62" s="7">
        <f t="shared" si="14"/>
        <v>0</v>
      </c>
      <c r="J62" s="5" t="s">
        <v>226</v>
      </c>
      <c r="K62" s="5"/>
      <c r="L62" s="5"/>
    </row>
    <row r="63" spans="1:12" outlineLevel="2" x14ac:dyDescent="0.25">
      <c r="A63" s="8"/>
      <c r="B63" s="115" t="s">
        <v>246</v>
      </c>
      <c r="C63" s="93">
        <v>312</v>
      </c>
      <c r="D63" s="8" t="s">
        <v>5</v>
      </c>
      <c r="E63" s="94">
        <f t="shared" si="15"/>
        <v>265.211663134199</v>
      </c>
      <c r="F63" s="95">
        <f t="shared" si="16"/>
        <v>82746.038897870079</v>
      </c>
      <c r="G63" s="94">
        <v>0.37000586178991279</v>
      </c>
      <c r="H63" s="102">
        <f t="shared" si="9"/>
        <v>82746.038897870079</v>
      </c>
      <c r="I63" s="7">
        <f t="shared" si="14"/>
        <v>0</v>
      </c>
      <c r="J63" s="5" t="s">
        <v>216</v>
      </c>
      <c r="K63" s="5"/>
      <c r="L63" s="5"/>
    </row>
    <row r="64" spans="1:12" outlineLevel="2" x14ac:dyDescent="0.25">
      <c r="A64" s="8"/>
      <c r="B64" s="115" t="s">
        <v>247</v>
      </c>
      <c r="C64" s="93">
        <v>52</v>
      </c>
      <c r="D64" s="8" t="s">
        <v>5</v>
      </c>
      <c r="E64" s="94">
        <f t="shared" si="15"/>
        <v>1800.1790843059571</v>
      </c>
      <c r="F64" s="95">
        <f t="shared" si="16"/>
        <v>93609.312383909768</v>
      </c>
      <c r="G64" s="99">
        <v>0.41858190146019469</v>
      </c>
      <c r="H64" s="102">
        <f t="shared" si="9"/>
        <v>93609.312383909783</v>
      </c>
      <c r="I64" s="7">
        <f t="shared" si="14"/>
        <v>0</v>
      </c>
      <c r="J64" s="5" t="s">
        <v>229</v>
      </c>
      <c r="K64" s="5"/>
      <c r="L64" s="5"/>
    </row>
    <row r="65" spans="1:12" outlineLevel="2" x14ac:dyDescent="0.25">
      <c r="A65" s="8"/>
      <c r="B65" s="115" t="s">
        <v>96</v>
      </c>
      <c r="C65" s="93">
        <v>624</v>
      </c>
      <c r="D65" s="8" t="s">
        <v>5</v>
      </c>
      <c r="E65" s="94">
        <f t="shared" si="15"/>
        <v>33.239012762557458</v>
      </c>
      <c r="F65" s="95">
        <f t="shared" si="16"/>
        <v>20741.143963835853</v>
      </c>
      <c r="G65" s="94">
        <v>9.2745767036895271E-2</v>
      </c>
      <c r="H65" s="102">
        <f t="shared" si="9"/>
        <v>20741.14396383585</v>
      </c>
      <c r="I65" s="7">
        <f t="shared" si="14"/>
        <v>0</v>
      </c>
      <c r="J65" s="5" t="s">
        <v>223</v>
      </c>
      <c r="K65" s="5"/>
      <c r="L65" s="5"/>
    </row>
    <row r="66" spans="1:12" outlineLevel="2" x14ac:dyDescent="0.25">
      <c r="A66" s="8"/>
      <c r="B66" s="115" t="s">
        <v>248</v>
      </c>
      <c r="C66" s="93">
        <v>1</v>
      </c>
      <c r="D66" s="8" t="s">
        <v>5</v>
      </c>
      <c r="E66" s="94">
        <f t="shared" si="15"/>
        <v>62.752963750000738</v>
      </c>
      <c r="F66" s="95">
        <f t="shared" si="16"/>
        <v>62.752963750000738</v>
      </c>
      <c r="G66" s="94">
        <v>2.8060514728503634E-4</v>
      </c>
      <c r="H66" s="102">
        <f t="shared" si="9"/>
        <v>62.752963750000731</v>
      </c>
      <c r="I66" s="7">
        <f t="shared" si="14"/>
        <v>0</v>
      </c>
      <c r="J66" s="5" t="s">
        <v>216</v>
      </c>
      <c r="K66" s="5"/>
      <c r="L66" s="5"/>
    </row>
    <row r="67" spans="1:12" outlineLevel="2" x14ac:dyDescent="0.25">
      <c r="A67" s="8"/>
      <c r="B67" s="115" t="s">
        <v>249</v>
      </c>
      <c r="C67" s="93">
        <v>1</v>
      </c>
      <c r="D67" s="8" t="s">
        <v>5</v>
      </c>
      <c r="E67" s="94">
        <f t="shared" si="15"/>
        <v>55.933235269407035</v>
      </c>
      <c r="F67" s="95">
        <f t="shared" si="16"/>
        <v>55.933235269407035</v>
      </c>
      <c r="G67" s="94">
        <v>2.5011015867597752E-4</v>
      </c>
      <c r="H67" s="102">
        <f t="shared" si="9"/>
        <v>55.933235269407028</v>
      </c>
      <c r="I67" s="7">
        <f t="shared" si="14"/>
        <v>0</v>
      </c>
      <c r="J67" s="5" t="s">
        <v>217</v>
      </c>
      <c r="K67" s="5"/>
      <c r="L67" s="5"/>
    </row>
    <row r="68" spans="1:12" outlineLevel="2" x14ac:dyDescent="0.25">
      <c r="A68" s="8"/>
      <c r="B68" s="115" t="s">
        <v>250</v>
      </c>
      <c r="C68" s="100">
        <v>4</v>
      </c>
      <c r="D68" s="8" t="s">
        <v>5</v>
      </c>
      <c r="E68" s="94">
        <f t="shared" si="15"/>
        <v>4875.4850199952998</v>
      </c>
      <c r="F68" s="95">
        <f t="shared" si="16"/>
        <v>19501.940079981199</v>
      </c>
      <c r="G68" s="101">
        <v>8.7204562804207214E-2</v>
      </c>
      <c r="H68" s="102">
        <f t="shared" si="9"/>
        <v>19501.940079981199</v>
      </c>
      <c r="I68" s="7">
        <f t="shared" si="14"/>
        <v>0</v>
      </c>
      <c r="J68" s="5" t="s">
        <v>223</v>
      </c>
      <c r="K68" s="5"/>
      <c r="L68" s="5"/>
    </row>
    <row r="69" spans="1:12" outlineLevel="1" x14ac:dyDescent="0.25">
      <c r="A69" s="9" t="s">
        <v>105</v>
      </c>
      <c r="B69" s="34" t="s">
        <v>115</v>
      </c>
      <c r="C69" s="67" t="s">
        <v>4</v>
      </c>
      <c r="D69" s="3" t="s">
        <v>4</v>
      </c>
      <c r="E69" s="4" t="s">
        <v>4</v>
      </c>
      <c r="F69" s="4">
        <f>SUM(F70:F73)</f>
        <v>1021169.9894111187</v>
      </c>
      <c r="G69" s="65">
        <v>4.57</v>
      </c>
      <c r="H69" s="10">
        <f>G69*H1*12</f>
        <v>1022009.2080000001</v>
      </c>
      <c r="I69" s="10">
        <f>H69-F69</f>
        <v>839.21858888142742</v>
      </c>
      <c r="J69" s="5"/>
      <c r="K69" s="5"/>
      <c r="L69" s="5"/>
    </row>
    <row r="70" spans="1:12" outlineLevel="2" x14ac:dyDescent="0.25">
      <c r="A70" s="8"/>
      <c r="B70" s="35" t="s">
        <v>127</v>
      </c>
      <c r="C70" s="21">
        <v>12</v>
      </c>
      <c r="D70" s="6" t="s">
        <v>5</v>
      </c>
      <c r="E70" s="7">
        <f t="shared" ref="E70:E74" si="17">F70/C70</f>
        <v>28737.822834175651</v>
      </c>
      <c r="F70" s="7">
        <f>G70*$H$1*12</f>
        <v>344853.87401010783</v>
      </c>
      <c r="G70" s="64">
        <v>1.5420430578216404</v>
      </c>
    </row>
    <row r="71" spans="1:12" outlineLevel="2" x14ac:dyDescent="0.25">
      <c r="A71" s="8"/>
      <c r="B71" s="35" t="s">
        <v>128</v>
      </c>
      <c r="C71" s="21">
        <v>4</v>
      </c>
      <c r="D71" s="6" t="s">
        <v>5</v>
      </c>
      <c r="E71" s="7">
        <f t="shared" si="17"/>
        <v>6952.6990727844313</v>
      </c>
      <c r="F71" s="7">
        <f t="shared" ref="F71:F73" si="18">G71*$H$1*12</f>
        <v>27810.796291137725</v>
      </c>
      <c r="G71" s="64">
        <v>0.1243583111146484</v>
      </c>
    </row>
    <row r="72" spans="1:12" outlineLevel="2" x14ac:dyDescent="0.25">
      <c r="A72" s="8"/>
      <c r="B72" s="35" t="s">
        <v>69</v>
      </c>
      <c r="C72" s="21">
        <v>1</v>
      </c>
      <c r="D72" s="6" t="s">
        <v>5</v>
      </c>
      <c r="E72" s="7">
        <f t="shared" si="17"/>
        <v>6674.5911098730548</v>
      </c>
      <c r="F72" s="7">
        <f t="shared" si="18"/>
        <v>6674.5911098730548</v>
      </c>
      <c r="G72" s="64">
        <v>2.9845994667515616E-2</v>
      </c>
    </row>
    <row r="73" spans="1:12" outlineLevel="2" x14ac:dyDescent="0.25">
      <c r="A73" s="8"/>
      <c r="B73" s="35" t="s">
        <v>144</v>
      </c>
      <c r="C73" s="21">
        <v>1</v>
      </c>
      <c r="D73" s="6" t="s">
        <v>5</v>
      </c>
      <c r="E73" s="7">
        <f t="shared" si="17"/>
        <v>641830.72800000012</v>
      </c>
      <c r="F73" s="7">
        <f t="shared" si="18"/>
        <v>641830.72800000012</v>
      </c>
      <c r="G73" s="6">
        <v>2.87</v>
      </c>
    </row>
    <row r="74" spans="1:12" ht="15.75" customHeight="1" outlineLevel="1" x14ac:dyDescent="0.25">
      <c r="A74" s="9" t="s">
        <v>106</v>
      </c>
      <c r="B74" s="34" t="s">
        <v>114</v>
      </c>
      <c r="C74" s="21">
        <v>12</v>
      </c>
      <c r="D74" s="6" t="s">
        <v>5</v>
      </c>
      <c r="E74" s="4">
        <f t="shared" si="17"/>
        <v>18077.114000000001</v>
      </c>
      <c r="F74" s="4">
        <f>G74*H1*12</f>
        <v>216925.36800000002</v>
      </c>
      <c r="G74" s="3">
        <v>0.97</v>
      </c>
      <c r="H74" s="5"/>
      <c r="I74" s="5"/>
      <c r="J74" s="5"/>
      <c r="K74" s="5"/>
      <c r="L74" s="5"/>
    </row>
    <row r="75" spans="1:12" ht="15.75" customHeight="1" outlineLevel="1" x14ac:dyDescent="0.25">
      <c r="A75" s="9" t="s">
        <v>107</v>
      </c>
      <c r="B75" s="34" t="s">
        <v>113</v>
      </c>
      <c r="C75" s="21">
        <v>12</v>
      </c>
      <c r="D75" s="6" t="s">
        <v>5</v>
      </c>
      <c r="E75" s="4">
        <f>F75/C75</f>
        <v>22549.802</v>
      </c>
      <c r="F75" s="4">
        <f>G75*H1*12</f>
        <v>270597.62400000001</v>
      </c>
      <c r="G75" s="3">
        <v>1.21</v>
      </c>
      <c r="H75" s="5"/>
      <c r="I75" s="5"/>
      <c r="J75" s="5"/>
      <c r="K75" s="5"/>
      <c r="L75" s="5"/>
    </row>
    <row r="76" spans="1:12" ht="15.75" customHeight="1" outlineLevel="1" x14ac:dyDescent="0.25">
      <c r="A76" s="9" t="s">
        <v>110</v>
      </c>
      <c r="B76" s="34" t="s">
        <v>112</v>
      </c>
      <c r="C76" s="25" t="s">
        <v>4</v>
      </c>
      <c r="D76" s="3" t="s">
        <v>4</v>
      </c>
      <c r="E76" s="4" t="s">
        <v>4</v>
      </c>
      <c r="F76" s="4">
        <f>SUM(F77:F85)</f>
        <v>442796.11200000002</v>
      </c>
      <c r="G76" s="3">
        <f>SUM(G77:G85)</f>
        <v>1.9799999999999998</v>
      </c>
      <c r="H76" s="5"/>
      <c r="I76" s="5"/>
      <c r="J76" s="5"/>
      <c r="K76" s="5"/>
      <c r="L76" s="5"/>
    </row>
    <row r="77" spans="1:12" ht="45.75" customHeight="1" outlineLevel="2" x14ac:dyDescent="0.25">
      <c r="A77" s="8"/>
      <c r="B77" s="35" t="s">
        <v>70</v>
      </c>
      <c r="C77" s="30">
        <v>365</v>
      </c>
      <c r="D77" s="6" t="s">
        <v>5</v>
      </c>
      <c r="E77" s="7">
        <f>F77/C77</f>
        <v>245.078794520548</v>
      </c>
      <c r="F77" s="7">
        <f>G77*12*$H$1</f>
        <v>89453.760000000024</v>
      </c>
      <c r="G77" s="6">
        <v>0.4</v>
      </c>
    </row>
    <row r="78" spans="1:12" ht="30" customHeight="1" outlineLevel="2" x14ac:dyDescent="0.25">
      <c r="A78" s="8"/>
      <c r="B78" s="35" t="s">
        <v>71</v>
      </c>
      <c r="C78" s="30">
        <v>4</v>
      </c>
      <c r="D78" s="6" t="s">
        <v>5</v>
      </c>
      <c r="E78" s="7">
        <f>F78/C78</f>
        <v>15654.408000000001</v>
      </c>
      <c r="F78" s="7">
        <f t="shared" ref="F78:F85" si="19">G78*12*$H$1</f>
        <v>62617.632000000005</v>
      </c>
      <c r="G78" s="6">
        <v>0.28000000000000003</v>
      </c>
    </row>
    <row r="79" spans="1:12" ht="29.25" customHeight="1" outlineLevel="2" x14ac:dyDescent="0.25">
      <c r="A79" s="8"/>
      <c r="B79" s="35" t="s">
        <v>72</v>
      </c>
      <c r="C79" s="30">
        <v>1</v>
      </c>
      <c r="D79" s="6" t="s">
        <v>5</v>
      </c>
      <c r="E79" s="7">
        <f t="shared" ref="E79:E84" si="20">F79/C79</f>
        <v>33545.159999999996</v>
      </c>
      <c r="F79" s="7">
        <f t="shared" si="19"/>
        <v>33545.159999999996</v>
      </c>
      <c r="G79" s="6">
        <v>0.15</v>
      </c>
    </row>
    <row r="80" spans="1:12" ht="16.5" customHeight="1" outlineLevel="2" x14ac:dyDescent="0.25">
      <c r="A80" s="8"/>
      <c r="B80" s="35" t="s">
        <v>88</v>
      </c>
      <c r="C80" s="30">
        <v>1</v>
      </c>
      <c r="D80" s="6" t="s">
        <v>5</v>
      </c>
      <c r="E80" s="7">
        <f t="shared" si="20"/>
        <v>40254.192000000003</v>
      </c>
      <c r="F80" s="7">
        <f t="shared" si="19"/>
        <v>40254.192000000003</v>
      </c>
      <c r="G80" s="6">
        <v>0.18</v>
      </c>
    </row>
    <row r="81" spans="1:12" ht="15.75" customHeight="1" outlineLevel="2" x14ac:dyDescent="0.25">
      <c r="A81" s="8"/>
      <c r="B81" s="35" t="s">
        <v>73</v>
      </c>
      <c r="C81" s="30">
        <v>1</v>
      </c>
      <c r="D81" s="6" t="s">
        <v>5</v>
      </c>
      <c r="E81" s="7">
        <f t="shared" si="20"/>
        <v>33545.159999999996</v>
      </c>
      <c r="F81" s="7">
        <f t="shared" si="19"/>
        <v>33545.159999999996</v>
      </c>
      <c r="G81" s="6">
        <v>0.15</v>
      </c>
    </row>
    <row r="82" spans="1:12" ht="15.75" customHeight="1" outlineLevel="2" x14ac:dyDescent="0.25">
      <c r="A82" s="8"/>
      <c r="B82" s="35" t="s">
        <v>86</v>
      </c>
      <c r="C82" s="30">
        <v>1</v>
      </c>
      <c r="D82" s="6" t="s">
        <v>5</v>
      </c>
      <c r="E82" s="7">
        <f t="shared" si="20"/>
        <v>26836.128000000001</v>
      </c>
      <c r="F82" s="7">
        <f t="shared" si="19"/>
        <v>26836.128000000001</v>
      </c>
      <c r="G82" s="6">
        <v>0.12</v>
      </c>
    </row>
    <row r="83" spans="1:12" ht="15.75" customHeight="1" outlineLevel="2" x14ac:dyDescent="0.25">
      <c r="A83" s="8"/>
      <c r="B83" s="35" t="s">
        <v>87</v>
      </c>
      <c r="C83" s="30">
        <v>1</v>
      </c>
      <c r="D83" s="6" t="s">
        <v>5</v>
      </c>
      <c r="E83" s="7">
        <f t="shared" si="20"/>
        <v>40254.192000000003</v>
      </c>
      <c r="F83" s="7">
        <f t="shared" si="19"/>
        <v>40254.192000000003</v>
      </c>
      <c r="G83" s="6">
        <v>0.18</v>
      </c>
    </row>
    <row r="84" spans="1:12" ht="28.5" customHeight="1" outlineLevel="2" x14ac:dyDescent="0.25">
      <c r="A84" s="8"/>
      <c r="B84" s="35" t="s">
        <v>74</v>
      </c>
      <c r="C84" s="30">
        <v>12</v>
      </c>
      <c r="D84" s="6" t="s">
        <v>5</v>
      </c>
      <c r="E84" s="7">
        <f t="shared" si="20"/>
        <v>1490.896</v>
      </c>
      <c r="F84" s="7">
        <f t="shared" si="19"/>
        <v>17890.752</v>
      </c>
      <c r="G84" s="6">
        <v>0.08</v>
      </c>
    </row>
    <row r="85" spans="1:12" ht="15.75" customHeight="1" outlineLevel="2" x14ac:dyDescent="0.25">
      <c r="A85" s="8"/>
      <c r="B85" s="35" t="s">
        <v>75</v>
      </c>
      <c r="C85" s="30">
        <v>1</v>
      </c>
      <c r="D85" s="6" t="s">
        <v>5</v>
      </c>
      <c r="E85" s="7">
        <f>F85/C85</f>
        <v>98399.136000000013</v>
      </c>
      <c r="F85" s="7">
        <f t="shared" si="19"/>
        <v>98399.136000000013</v>
      </c>
      <c r="G85" s="6">
        <v>0.44</v>
      </c>
    </row>
    <row r="86" spans="1:12" ht="15.75" customHeight="1" outlineLevel="1" x14ac:dyDescent="0.25">
      <c r="A86" s="9" t="s">
        <v>108</v>
      </c>
      <c r="B86" s="34" t="s">
        <v>76</v>
      </c>
      <c r="C86" s="67" t="s">
        <v>4</v>
      </c>
      <c r="D86" s="3" t="s">
        <v>4</v>
      </c>
      <c r="E86" s="4" t="s">
        <v>4</v>
      </c>
      <c r="F86" s="4">
        <f>F87+F95+F100</f>
        <v>210216.33600000001</v>
      </c>
      <c r="G86" s="65">
        <f>G87+G95+G100</f>
        <v>0.94</v>
      </c>
      <c r="H86" s="5"/>
      <c r="I86" s="5"/>
      <c r="J86" s="5"/>
      <c r="K86" s="5"/>
      <c r="L86" s="5"/>
    </row>
    <row r="87" spans="1:12" ht="15.75" customHeight="1" outlineLevel="1" x14ac:dyDescent="0.25">
      <c r="A87" s="43" t="s">
        <v>194</v>
      </c>
      <c r="B87" s="18" t="s">
        <v>89</v>
      </c>
      <c r="C87" s="31"/>
      <c r="D87" s="3"/>
      <c r="E87" s="4"/>
      <c r="F87" s="4">
        <f>SUM(F88:F94)</f>
        <v>76035.696000000011</v>
      </c>
      <c r="G87" s="3">
        <f>F87/H1/12</f>
        <v>0.34</v>
      </c>
      <c r="H87" s="5"/>
      <c r="I87" s="5"/>
      <c r="J87" s="5"/>
      <c r="K87" s="5"/>
      <c r="L87" s="5"/>
    </row>
    <row r="88" spans="1:12" ht="15.75" customHeight="1" outlineLevel="2" x14ac:dyDescent="0.25">
      <c r="A88" s="44"/>
      <c r="B88" s="35" t="s">
        <v>77</v>
      </c>
      <c r="C88" s="30">
        <v>365</v>
      </c>
      <c r="D88" s="6" t="s">
        <v>5</v>
      </c>
      <c r="E88" s="7">
        <f>F88/C88</f>
        <v>18.380909589041096</v>
      </c>
      <c r="F88" s="7">
        <f>G88*$H$1*12</f>
        <v>6709.0320000000002</v>
      </c>
      <c r="G88" s="6">
        <v>0.03</v>
      </c>
      <c r="H88" s="5"/>
      <c r="I88" s="5"/>
      <c r="J88" s="5"/>
      <c r="K88" s="5"/>
      <c r="L88" s="5"/>
    </row>
    <row r="89" spans="1:12" ht="15.75" customHeight="1" outlineLevel="2" x14ac:dyDescent="0.25">
      <c r="A89" s="44"/>
      <c r="B89" s="35" t="s">
        <v>81</v>
      </c>
      <c r="C89" s="30">
        <v>365</v>
      </c>
      <c r="D89" s="6" t="s">
        <v>5</v>
      </c>
      <c r="E89" s="7">
        <f t="shared" ref="E89:E94" si="21">F89/C89</f>
        <v>18.380909589041096</v>
      </c>
      <c r="F89" s="7">
        <f t="shared" ref="F89:F94" si="22">G89*$H$1*12</f>
        <v>6709.0320000000002</v>
      </c>
      <c r="G89" s="6">
        <v>0.03</v>
      </c>
      <c r="H89" s="5"/>
      <c r="I89" s="5"/>
      <c r="J89" s="5"/>
      <c r="K89" s="5"/>
      <c r="L89" s="5"/>
    </row>
    <row r="90" spans="1:12" ht="31.5" customHeight="1" outlineLevel="2" x14ac:dyDescent="0.25">
      <c r="A90" s="44"/>
      <c r="B90" s="35" t="s">
        <v>92</v>
      </c>
      <c r="C90" s="30">
        <v>1</v>
      </c>
      <c r="D90" s="6" t="s">
        <v>5</v>
      </c>
      <c r="E90" s="7">
        <f t="shared" si="21"/>
        <v>8945.3760000000002</v>
      </c>
      <c r="F90" s="7">
        <f t="shared" si="22"/>
        <v>8945.3760000000002</v>
      </c>
      <c r="G90" s="6">
        <v>0.04</v>
      </c>
      <c r="H90" s="5"/>
      <c r="I90" s="5"/>
      <c r="J90" s="5"/>
      <c r="K90" s="5"/>
      <c r="L90" s="5"/>
    </row>
    <row r="91" spans="1:12" ht="47.25" customHeight="1" outlineLevel="2" x14ac:dyDescent="0.25">
      <c r="A91" s="44"/>
      <c r="B91" s="35" t="s">
        <v>78</v>
      </c>
      <c r="C91" s="30">
        <v>1</v>
      </c>
      <c r="D91" s="6" t="s">
        <v>5</v>
      </c>
      <c r="E91" s="7">
        <f t="shared" si="21"/>
        <v>15654.408000000001</v>
      </c>
      <c r="F91" s="7">
        <f t="shared" si="22"/>
        <v>15654.408000000001</v>
      </c>
      <c r="G91" s="6">
        <v>7.0000000000000007E-2</v>
      </c>
      <c r="H91" s="5"/>
      <c r="I91" s="5"/>
      <c r="J91" s="5"/>
      <c r="K91" s="5"/>
      <c r="L91" s="5"/>
    </row>
    <row r="92" spans="1:12" ht="45" customHeight="1" outlineLevel="2" x14ac:dyDescent="0.25">
      <c r="A92" s="44"/>
      <c r="B92" s="35" t="s">
        <v>79</v>
      </c>
      <c r="C92" s="30">
        <v>1</v>
      </c>
      <c r="D92" s="6" t="s">
        <v>5</v>
      </c>
      <c r="E92" s="7">
        <f t="shared" si="21"/>
        <v>11181.720000000001</v>
      </c>
      <c r="F92" s="7">
        <f>G92*$H$1*12</f>
        <v>11181.720000000001</v>
      </c>
      <c r="G92" s="6">
        <v>0.05</v>
      </c>
      <c r="H92" s="5"/>
      <c r="I92" s="5"/>
      <c r="J92" s="5"/>
      <c r="K92" s="5"/>
      <c r="L92" s="5"/>
    </row>
    <row r="93" spans="1:12" ht="15" customHeight="1" outlineLevel="2" x14ac:dyDescent="0.25">
      <c r="A93" s="44"/>
      <c r="B93" s="35" t="s">
        <v>83</v>
      </c>
      <c r="C93" s="30">
        <v>12</v>
      </c>
      <c r="D93" s="6" t="s">
        <v>5</v>
      </c>
      <c r="E93" s="7">
        <f t="shared" si="21"/>
        <v>1490.896</v>
      </c>
      <c r="F93" s="7">
        <f t="shared" si="22"/>
        <v>17890.752</v>
      </c>
      <c r="G93" s="6">
        <v>0.08</v>
      </c>
      <c r="H93" s="5"/>
      <c r="I93" s="5"/>
      <c r="J93" s="5"/>
      <c r="K93" s="5"/>
      <c r="L93" s="5"/>
    </row>
    <row r="94" spans="1:12" ht="15.75" customHeight="1" outlineLevel="2" x14ac:dyDescent="0.25">
      <c r="A94" s="44"/>
      <c r="B94" s="35" t="s">
        <v>80</v>
      </c>
      <c r="C94" s="30">
        <v>12</v>
      </c>
      <c r="D94" s="6" t="s">
        <v>5</v>
      </c>
      <c r="E94" s="7">
        <f t="shared" si="21"/>
        <v>745.44799999999998</v>
      </c>
      <c r="F94" s="7">
        <f t="shared" si="22"/>
        <v>8945.3760000000002</v>
      </c>
      <c r="G94" s="6">
        <v>0.04</v>
      </c>
      <c r="H94" s="5"/>
      <c r="I94" s="5"/>
      <c r="J94" s="5"/>
      <c r="K94" s="5"/>
      <c r="L94" s="5"/>
    </row>
    <row r="95" spans="1:12" ht="15.75" customHeight="1" outlineLevel="1" x14ac:dyDescent="0.25">
      <c r="A95" s="43" t="s">
        <v>195</v>
      </c>
      <c r="B95" s="18" t="s">
        <v>90</v>
      </c>
      <c r="C95" s="30"/>
      <c r="D95" s="6"/>
      <c r="E95" s="4"/>
      <c r="F95" s="4">
        <f>SUM(F96:F99)</f>
        <v>67090.320000000007</v>
      </c>
      <c r="G95" s="65">
        <f>F95/H1/12</f>
        <v>0.3</v>
      </c>
      <c r="H95" s="5"/>
      <c r="I95" s="5"/>
      <c r="J95" s="5"/>
      <c r="K95" s="5"/>
      <c r="L95" s="5"/>
    </row>
    <row r="96" spans="1:12" ht="15.75" customHeight="1" outlineLevel="2" x14ac:dyDescent="0.25">
      <c r="A96" s="44"/>
      <c r="B96" s="35" t="s">
        <v>82</v>
      </c>
      <c r="C96" s="30">
        <v>365</v>
      </c>
      <c r="D96" s="6" t="s">
        <v>5</v>
      </c>
      <c r="E96" s="7">
        <f>F96/C96</f>
        <v>42.888789041095897</v>
      </c>
      <c r="F96" s="7">
        <f>G96*H1*12</f>
        <v>15654.408000000001</v>
      </c>
      <c r="G96" s="6">
        <v>7.0000000000000007E-2</v>
      </c>
      <c r="H96" s="5"/>
      <c r="I96" s="5"/>
      <c r="J96" s="5"/>
      <c r="K96" s="5"/>
      <c r="L96" s="5"/>
    </row>
    <row r="97" spans="1:12" ht="32.25" customHeight="1" outlineLevel="2" x14ac:dyDescent="0.25">
      <c r="A97" s="44"/>
      <c r="B97" s="35" t="s">
        <v>85</v>
      </c>
      <c r="C97" s="30">
        <v>1</v>
      </c>
      <c r="D97" s="6" t="s">
        <v>5</v>
      </c>
      <c r="E97" s="7">
        <f t="shared" ref="E97:E99" si="23">F97/C97</f>
        <v>22363.440000000002</v>
      </c>
      <c r="F97" s="7">
        <f>G97*H1*12</f>
        <v>22363.440000000002</v>
      </c>
      <c r="G97" s="64">
        <v>0.1</v>
      </c>
      <c r="H97" s="5"/>
      <c r="I97" s="5"/>
      <c r="J97" s="5"/>
      <c r="K97" s="5"/>
      <c r="L97" s="5"/>
    </row>
    <row r="98" spans="1:12" ht="15.75" customHeight="1" outlineLevel="2" x14ac:dyDescent="0.25">
      <c r="A98" s="44"/>
      <c r="B98" s="35" t="s">
        <v>83</v>
      </c>
      <c r="C98" s="30">
        <v>12</v>
      </c>
      <c r="D98" s="6" t="s">
        <v>5</v>
      </c>
      <c r="E98" s="7">
        <f t="shared" si="23"/>
        <v>1490.896</v>
      </c>
      <c r="F98" s="7">
        <f>G98*H1*12</f>
        <v>17890.752</v>
      </c>
      <c r="G98" s="6">
        <v>0.08</v>
      </c>
      <c r="H98" s="5"/>
      <c r="I98" s="5"/>
      <c r="J98" s="5"/>
      <c r="K98" s="5"/>
      <c r="L98" s="5"/>
    </row>
    <row r="99" spans="1:12" ht="15.75" customHeight="1" outlineLevel="2" x14ac:dyDescent="0.25">
      <c r="A99" s="44"/>
      <c r="B99" s="35" t="s">
        <v>80</v>
      </c>
      <c r="C99" s="30">
        <v>12</v>
      </c>
      <c r="D99" s="6" t="s">
        <v>5</v>
      </c>
      <c r="E99" s="7">
        <f t="shared" si="23"/>
        <v>931.81000000000006</v>
      </c>
      <c r="F99" s="7">
        <f>G99*H1*12</f>
        <v>11181.720000000001</v>
      </c>
      <c r="G99" s="6">
        <v>0.05</v>
      </c>
      <c r="H99" s="5"/>
      <c r="I99" s="5"/>
      <c r="J99" s="5"/>
      <c r="K99" s="5"/>
      <c r="L99" s="5"/>
    </row>
    <row r="100" spans="1:12" ht="15.75" customHeight="1" outlineLevel="1" x14ac:dyDescent="0.25">
      <c r="A100" s="43" t="s">
        <v>196</v>
      </c>
      <c r="B100" s="18" t="s">
        <v>91</v>
      </c>
      <c r="C100" s="30"/>
      <c r="D100" s="6"/>
      <c r="E100" s="4"/>
      <c r="F100" s="4">
        <f>SUM(F101:F103)</f>
        <v>67090.320000000007</v>
      </c>
      <c r="G100" s="65">
        <f>F100/H1/12</f>
        <v>0.3</v>
      </c>
      <c r="H100" s="5"/>
      <c r="I100" s="5"/>
      <c r="J100" s="5"/>
      <c r="K100" s="5"/>
      <c r="L100" s="5"/>
    </row>
    <row r="101" spans="1:12" ht="15.75" customHeight="1" outlineLevel="2" x14ac:dyDescent="0.25">
      <c r="A101" s="44"/>
      <c r="B101" s="35" t="s">
        <v>82</v>
      </c>
      <c r="C101" s="30">
        <v>365</v>
      </c>
      <c r="D101" s="6" t="s">
        <v>5</v>
      </c>
      <c r="E101" s="7">
        <f>F101/C101</f>
        <v>91.904547945205465</v>
      </c>
      <c r="F101" s="7">
        <f>G101*H1*12</f>
        <v>33545.159999999996</v>
      </c>
      <c r="G101" s="6">
        <v>0.15</v>
      </c>
      <c r="H101" s="5"/>
      <c r="I101" s="5"/>
      <c r="J101" s="5"/>
      <c r="K101" s="5"/>
      <c r="L101" s="5"/>
    </row>
    <row r="102" spans="1:12" ht="15.75" customHeight="1" outlineLevel="2" x14ac:dyDescent="0.25">
      <c r="A102" s="44"/>
      <c r="B102" s="35" t="s">
        <v>83</v>
      </c>
      <c r="C102" s="30">
        <v>12</v>
      </c>
      <c r="D102" s="6" t="s">
        <v>5</v>
      </c>
      <c r="E102" s="7">
        <f t="shared" ref="E102:E103" si="24">F102/C102</f>
        <v>1863.6200000000001</v>
      </c>
      <c r="F102" s="7">
        <f>G102*H1*12</f>
        <v>22363.440000000002</v>
      </c>
      <c r="G102" s="64">
        <v>0.1</v>
      </c>
      <c r="H102" s="5"/>
      <c r="I102" s="5"/>
      <c r="J102" s="5"/>
      <c r="K102" s="5"/>
      <c r="L102" s="5"/>
    </row>
    <row r="103" spans="1:12" ht="15.75" customHeight="1" outlineLevel="2" x14ac:dyDescent="0.25">
      <c r="A103" s="44"/>
      <c r="B103" s="35" t="s">
        <v>84</v>
      </c>
      <c r="C103" s="30">
        <v>12</v>
      </c>
      <c r="D103" s="6" t="s">
        <v>5</v>
      </c>
      <c r="E103" s="7">
        <f t="shared" si="24"/>
        <v>931.81000000000006</v>
      </c>
      <c r="F103" s="7">
        <f>G103*H1*12</f>
        <v>11181.720000000001</v>
      </c>
      <c r="G103" s="6">
        <v>0.05</v>
      </c>
      <c r="H103" s="5"/>
      <c r="I103" s="5"/>
      <c r="J103" s="5"/>
      <c r="K103" s="5"/>
      <c r="L103" s="5"/>
    </row>
    <row r="104" spans="1:12" ht="15.75" customHeight="1" outlineLevel="1" x14ac:dyDescent="0.25">
      <c r="A104" s="69" t="s">
        <v>109</v>
      </c>
      <c r="B104" s="34" t="s">
        <v>111</v>
      </c>
      <c r="C104" s="21">
        <v>365</v>
      </c>
      <c r="D104" s="6" t="s">
        <v>5</v>
      </c>
      <c r="E104" s="4">
        <f>F104/C104</f>
        <v>2187.3282410958905</v>
      </c>
      <c r="F104" s="4">
        <f>G104*H1*12</f>
        <v>798374.80799999996</v>
      </c>
      <c r="G104" s="3">
        <f>3.57</f>
        <v>3.57</v>
      </c>
      <c r="H104" s="5"/>
      <c r="I104" s="5"/>
      <c r="J104" s="5"/>
      <c r="K104" s="5"/>
      <c r="L104" s="5"/>
    </row>
    <row r="105" spans="1:12" ht="15.75" customHeight="1" x14ac:dyDescent="0.3">
      <c r="A105" s="42">
        <v>2</v>
      </c>
      <c r="B105" s="23" t="s">
        <v>101</v>
      </c>
      <c r="C105" s="21">
        <v>247</v>
      </c>
      <c r="D105" s="6" t="s">
        <v>5</v>
      </c>
      <c r="E105" s="4">
        <f>F105/C105</f>
        <v>6156.7365182186231</v>
      </c>
      <c r="F105" s="4">
        <f>G105*H1*12</f>
        <v>1520713.92</v>
      </c>
      <c r="G105" s="4">
        <f>4.3+2.5</f>
        <v>6.8</v>
      </c>
      <c r="H105" s="5"/>
      <c r="I105" s="5"/>
      <c r="J105" s="5"/>
      <c r="K105" s="5"/>
      <c r="L105" s="5"/>
    </row>
    <row r="106" spans="1:12" ht="15.75" customHeight="1" x14ac:dyDescent="0.3">
      <c r="A106" s="42">
        <v>3</v>
      </c>
      <c r="B106" s="23" t="s">
        <v>102</v>
      </c>
      <c r="C106" s="119" t="s">
        <v>93</v>
      </c>
      <c r="D106" s="119"/>
      <c r="E106" s="120"/>
      <c r="F106" s="4">
        <f>G106*H1*12</f>
        <v>1554259.08</v>
      </c>
      <c r="G106" s="4">
        <f>4.4+2.55</f>
        <v>6.95</v>
      </c>
      <c r="H106" s="5"/>
      <c r="I106" s="5"/>
      <c r="J106" s="5"/>
      <c r="K106" s="5"/>
      <c r="L106" s="5"/>
    </row>
    <row r="107" spans="1:12" ht="15.75" customHeight="1" x14ac:dyDescent="0.25">
      <c r="A107" s="8"/>
      <c r="B107" s="34" t="s">
        <v>7</v>
      </c>
      <c r="C107" s="32" t="s">
        <v>4</v>
      </c>
      <c r="D107" s="6" t="s">
        <v>4</v>
      </c>
      <c r="E107" s="6" t="s">
        <v>4</v>
      </c>
      <c r="F107" s="22">
        <f>F106+F105+F3</f>
        <v>9569315.9760000017</v>
      </c>
      <c r="G107" s="65">
        <f>G106+G105+G3</f>
        <v>42.790000000000006</v>
      </c>
      <c r="H107">
        <v>40.54</v>
      </c>
      <c r="I107" s="22">
        <f>H107*H1*12</f>
        <v>9066138.5760000013</v>
      </c>
      <c r="J107" s="22">
        <f>F107-I107</f>
        <v>503177.40000000037</v>
      </c>
    </row>
    <row r="108" spans="1:12" ht="21.75" customHeight="1" x14ac:dyDescent="0.25">
      <c r="A108" s="122" t="s">
        <v>199</v>
      </c>
      <c r="B108" s="122"/>
      <c r="C108" s="122"/>
      <c r="D108" s="122"/>
      <c r="E108" s="122"/>
      <c r="F108" s="122"/>
      <c r="H108" s="88">
        <f>H107-G107</f>
        <v>-2.2500000000000071</v>
      </c>
    </row>
    <row r="109" spans="1:12" ht="20.25" customHeight="1" x14ac:dyDescent="0.25">
      <c r="A109" s="46" t="s">
        <v>200</v>
      </c>
    </row>
  </sheetData>
  <mergeCells count="3">
    <mergeCell ref="C106:E106"/>
    <mergeCell ref="A1:F1"/>
    <mergeCell ref="A108:F108"/>
  </mergeCells>
  <pageMargins left="0.70866141732283472" right="0.11811023622047245" top="0.15748031496062992" bottom="0" header="0.31496062992125984" footer="0.31496062992125984"/>
  <pageSetup paperSize="9" scale="58" orientation="landscape" r:id="rId1"/>
  <rowBreaks count="1" manualBreakCount="1">
    <brk id="58" max="5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958C-F284-41EB-8013-A06E659470D5}">
  <sheetPr>
    <pageSetUpPr fitToPage="1"/>
  </sheetPr>
  <dimension ref="A1:H95"/>
  <sheetViews>
    <sheetView view="pageBreakPreview" topLeftCell="A58" zoomScale="90" zoomScaleNormal="100" zoomScaleSheetLayoutView="90" workbookViewId="0">
      <selection activeCell="D84" sqref="D84"/>
    </sheetView>
  </sheetViews>
  <sheetFormatPr defaultColWidth="14.42578125" defaultRowHeight="15" outlineLevelRow="2" x14ac:dyDescent="0.25"/>
  <cols>
    <col min="2" max="2" width="104.7109375" customWidth="1"/>
    <col min="3" max="3" width="17.28515625" customWidth="1"/>
    <col min="4" max="4" width="14.5703125" customWidth="1"/>
    <col min="5" max="5" width="16.28515625" customWidth="1"/>
    <col min="6" max="6" width="11.28515625" customWidth="1"/>
    <col min="7" max="8" width="8.7109375" customWidth="1"/>
  </cols>
  <sheetData>
    <row r="1" spans="1:8" x14ac:dyDescent="0.25">
      <c r="B1" s="121" t="s">
        <v>190</v>
      </c>
      <c r="C1" s="123"/>
      <c r="D1" s="123"/>
      <c r="E1" s="123"/>
    </row>
    <row r="2" spans="1:8" ht="86.25" customHeight="1" x14ac:dyDescent="0.25">
      <c r="A2" s="20" t="s">
        <v>68</v>
      </c>
      <c r="B2" s="33" t="s">
        <v>0</v>
      </c>
      <c r="C2" s="24" t="s">
        <v>189</v>
      </c>
      <c r="D2" s="1" t="s">
        <v>2</v>
      </c>
      <c r="E2" s="1" t="s">
        <v>3</v>
      </c>
      <c r="F2" s="2"/>
      <c r="G2" s="2"/>
      <c r="H2" s="2"/>
    </row>
    <row r="3" spans="1:8" x14ac:dyDescent="0.25">
      <c r="A3" s="9" t="s">
        <v>97</v>
      </c>
      <c r="B3" s="9" t="s">
        <v>119</v>
      </c>
      <c r="C3" s="5"/>
      <c r="D3" s="3"/>
      <c r="E3" s="4"/>
      <c r="F3" s="5"/>
      <c r="G3" s="5"/>
      <c r="H3" s="5"/>
    </row>
    <row r="4" spans="1:8" outlineLevel="1" x14ac:dyDescent="0.25">
      <c r="A4" s="43" t="s">
        <v>98</v>
      </c>
      <c r="B4" s="9" t="s">
        <v>8</v>
      </c>
      <c r="C4" s="26"/>
      <c r="D4" s="3"/>
      <c r="E4" s="4"/>
      <c r="F4" s="5"/>
      <c r="G4" s="5"/>
      <c r="H4" s="5"/>
    </row>
    <row r="5" spans="1:8" outlineLevel="1" x14ac:dyDescent="0.25">
      <c r="A5" s="43" t="s">
        <v>120</v>
      </c>
      <c r="B5" s="18" t="s">
        <v>9</v>
      </c>
      <c r="C5" s="26"/>
      <c r="D5" s="3"/>
      <c r="E5" s="4"/>
      <c r="F5" s="5"/>
      <c r="G5" s="5"/>
      <c r="H5" s="5"/>
    </row>
    <row r="6" spans="1:8" outlineLevel="2" x14ac:dyDescent="0.25">
      <c r="A6" s="43"/>
      <c r="B6" s="8" t="s">
        <v>10</v>
      </c>
      <c r="C6" s="27">
        <v>1</v>
      </c>
      <c r="D6" s="14" t="s">
        <v>61</v>
      </c>
      <c r="E6" s="4">
        <f>1955.1/10</f>
        <v>195.51</v>
      </c>
      <c r="F6" s="5"/>
      <c r="G6" s="5"/>
      <c r="H6" s="5"/>
    </row>
    <row r="7" spans="1:8" outlineLevel="2" x14ac:dyDescent="0.25">
      <c r="A7" s="44"/>
      <c r="B7" s="8" t="s">
        <v>151</v>
      </c>
      <c r="C7" s="27">
        <v>1</v>
      </c>
      <c r="D7" s="13" t="s">
        <v>61</v>
      </c>
      <c r="E7" s="49">
        <v>1904.74</v>
      </c>
      <c r="F7" s="5"/>
      <c r="G7" s="5"/>
      <c r="H7" s="5"/>
    </row>
    <row r="8" spans="1:8" outlineLevel="2" x14ac:dyDescent="0.25">
      <c r="A8" s="44"/>
      <c r="B8" s="8" t="s">
        <v>14</v>
      </c>
      <c r="C8" s="27">
        <v>1</v>
      </c>
      <c r="D8" s="13" t="s">
        <v>61</v>
      </c>
      <c r="E8" s="49">
        <v>2694.91</v>
      </c>
      <c r="F8" s="5"/>
      <c r="G8" s="5"/>
      <c r="H8" s="5"/>
    </row>
    <row r="9" spans="1:8" outlineLevel="2" x14ac:dyDescent="0.25">
      <c r="A9" s="44"/>
      <c r="B9" s="8" t="s">
        <v>15</v>
      </c>
      <c r="C9" s="27">
        <v>1</v>
      </c>
      <c r="D9" s="13" t="s">
        <v>61</v>
      </c>
      <c r="E9" s="49">
        <v>1175.23</v>
      </c>
      <c r="F9" s="5"/>
      <c r="G9" s="5"/>
      <c r="H9" s="5"/>
    </row>
    <row r="10" spans="1:8" outlineLevel="2" x14ac:dyDescent="0.25">
      <c r="A10" s="44"/>
      <c r="B10" s="8" t="s">
        <v>152</v>
      </c>
      <c r="C10" s="27">
        <v>1</v>
      </c>
      <c r="D10" s="13" t="s">
        <v>6</v>
      </c>
      <c r="E10" s="49">
        <v>565.47</v>
      </c>
      <c r="F10" s="5"/>
      <c r="G10" s="5"/>
      <c r="H10" s="5"/>
    </row>
    <row r="11" spans="1:8" outlineLevel="2" x14ac:dyDescent="0.25">
      <c r="A11" s="44"/>
      <c r="B11" s="8" t="s">
        <v>153</v>
      </c>
      <c r="C11" s="27">
        <v>1</v>
      </c>
      <c r="D11" s="13" t="s">
        <v>6</v>
      </c>
      <c r="E11" s="49">
        <v>1742.62</v>
      </c>
      <c r="F11" s="5"/>
      <c r="G11" s="5"/>
      <c r="H11" s="5"/>
    </row>
    <row r="12" spans="1:8" outlineLevel="2" x14ac:dyDescent="0.25">
      <c r="A12" s="44"/>
      <c r="B12" s="20" t="s">
        <v>154</v>
      </c>
      <c r="C12" s="27">
        <v>1</v>
      </c>
      <c r="D12" s="13" t="s">
        <v>6</v>
      </c>
      <c r="E12" s="49">
        <v>409.99</v>
      </c>
      <c r="F12" s="5"/>
      <c r="G12" s="5"/>
      <c r="H12" s="5"/>
    </row>
    <row r="13" spans="1:8" outlineLevel="2" x14ac:dyDescent="0.25">
      <c r="A13" s="44"/>
      <c r="B13" s="20" t="s">
        <v>155</v>
      </c>
      <c r="C13" s="27">
        <v>1</v>
      </c>
      <c r="D13" s="13" t="s">
        <v>61</v>
      </c>
      <c r="E13" s="49">
        <v>788.33</v>
      </c>
      <c r="F13" s="5"/>
      <c r="G13" s="5"/>
      <c r="H13" s="5"/>
    </row>
    <row r="14" spans="1:8" outlineLevel="2" x14ac:dyDescent="0.25">
      <c r="A14" s="44"/>
      <c r="B14" s="20" t="s">
        <v>156</v>
      </c>
      <c r="C14" s="27">
        <v>1</v>
      </c>
      <c r="D14" s="13" t="s">
        <v>61</v>
      </c>
      <c r="E14" s="49">
        <v>1066.57</v>
      </c>
      <c r="F14" s="5"/>
      <c r="G14" s="5"/>
      <c r="H14" s="5"/>
    </row>
    <row r="15" spans="1:8" outlineLevel="2" x14ac:dyDescent="0.25">
      <c r="A15" s="44"/>
      <c r="B15" s="8" t="s">
        <v>16</v>
      </c>
      <c r="C15" s="27">
        <v>1</v>
      </c>
      <c r="D15" s="13" t="s">
        <v>61</v>
      </c>
      <c r="E15" s="49">
        <v>207.57</v>
      </c>
      <c r="F15" s="5"/>
      <c r="G15" s="5"/>
      <c r="H15" s="5"/>
    </row>
    <row r="16" spans="1:8" outlineLevel="2" x14ac:dyDescent="0.25">
      <c r="A16" s="44"/>
      <c r="B16" s="8" t="s">
        <v>17</v>
      </c>
      <c r="C16" s="27">
        <v>1</v>
      </c>
      <c r="D16" s="13" t="s">
        <v>61</v>
      </c>
      <c r="E16" s="49">
        <v>302.14999999999998</v>
      </c>
      <c r="F16" s="5"/>
      <c r="G16" s="5"/>
      <c r="H16" s="5"/>
    </row>
    <row r="17" spans="1:8" outlineLevel="2" x14ac:dyDescent="0.25">
      <c r="A17" s="44"/>
      <c r="B17" s="8" t="s">
        <v>157</v>
      </c>
      <c r="C17" s="27">
        <v>1</v>
      </c>
      <c r="D17" s="13" t="s">
        <v>61</v>
      </c>
      <c r="E17" s="49">
        <v>851.21</v>
      </c>
      <c r="F17" s="5"/>
      <c r="G17" s="5"/>
      <c r="H17" s="5"/>
    </row>
    <row r="18" spans="1:8" outlineLevel="2" x14ac:dyDescent="0.25">
      <c r="A18" s="57"/>
      <c r="B18" s="8" t="s">
        <v>159</v>
      </c>
      <c r="C18" s="36">
        <v>1</v>
      </c>
      <c r="D18" s="13" t="s">
        <v>61</v>
      </c>
      <c r="E18" s="17">
        <v>653.19000000000005</v>
      </c>
      <c r="F18" s="5"/>
      <c r="G18" s="5"/>
      <c r="H18" s="5"/>
    </row>
    <row r="19" spans="1:8" outlineLevel="2" x14ac:dyDescent="0.25">
      <c r="A19" s="57"/>
      <c r="B19" s="8" t="s">
        <v>158</v>
      </c>
      <c r="C19" s="36">
        <v>1</v>
      </c>
      <c r="D19" s="13" t="s">
        <v>61</v>
      </c>
      <c r="E19" s="17">
        <v>582.57000000000005</v>
      </c>
      <c r="F19" s="5"/>
      <c r="G19" s="5"/>
      <c r="H19" s="5"/>
    </row>
    <row r="20" spans="1:8" outlineLevel="2" x14ac:dyDescent="0.25">
      <c r="A20" s="57"/>
      <c r="B20" s="70" t="s">
        <v>184</v>
      </c>
      <c r="C20" s="36">
        <v>1</v>
      </c>
      <c r="D20" s="60" t="s">
        <v>61</v>
      </c>
      <c r="E20" s="17">
        <v>326.81</v>
      </c>
      <c r="F20" s="5"/>
      <c r="G20" s="5"/>
      <c r="H20" s="5"/>
    </row>
    <row r="21" spans="1:8" outlineLevel="2" x14ac:dyDescent="0.25">
      <c r="A21" s="44"/>
      <c r="B21" s="58" t="s">
        <v>145</v>
      </c>
      <c r="C21" s="59"/>
      <c r="D21" s="60"/>
      <c r="E21" s="61"/>
      <c r="F21" s="5"/>
      <c r="G21" s="5"/>
      <c r="H21" s="5"/>
    </row>
    <row r="22" spans="1:8" outlineLevel="2" x14ac:dyDescent="0.25">
      <c r="A22" s="44"/>
      <c r="B22" s="8" t="s">
        <v>11</v>
      </c>
      <c r="C22" s="27">
        <v>1</v>
      </c>
      <c r="D22" s="13" t="s">
        <v>61</v>
      </c>
      <c r="E22" s="49">
        <v>1248.99</v>
      </c>
      <c r="F22" s="5"/>
      <c r="G22" s="5"/>
      <c r="H22" s="5"/>
    </row>
    <row r="23" spans="1:8" outlineLevel="2" x14ac:dyDescent="0.25">
      <c r="A23" s="44"/>
      <c r="B23" s="8" t="s">
        <v>12</v>
      </c>
      <c r="C23" s="27">
        <v>1</v>
      </c>
      <c r="D23" s="13" t="s">
        <v>6</v>
      </c>
      <c r="E23" s="49">
        <v>669.9</v>
      </c>
      <c r="F23" s="5"/>
      <c r="G23" s="5"/>
      <c r="H23" s="5"/>
    </row>
    <row r="24" spans="1:8" outlineLevel="2" x14ac:dyDescent="0.25">
      <c r="A24" s="44"/>
      <c r="B24" s="20" t="s">
        <v>131</v>
      </c>
      <c r="C24" s="27">
        <v>1</v>
      </c>
      <c r="D24" s="13" t="s">
        <v>61</v>
      </c>
      <c r="E24" s="49">
        <v>1200.49</v>
      </c>
      <c r="F24" s="5"/>
      <c r="G24" s="5"/>
      <c r="H24" s="5"/>
    </row>
    <row r="25" spans="1:8" outlineLevel="2" x14ac:dyDescent="0.25">
      <c r="A25" s="44"/>
      <c r="B25" s="8" t="s">
        <v>13</v>
      </c>
      <c r="C25" s="27">
        <v>1</v>
      </c>
      <c r="D25" s="13" t="s">
        <v>61</v>
      </c>
      <c r="E25" s="49">
        <v>2090.71</v>
      </c>
      <c r="F25" s="5"/>
      <c r="G25" s="5"/>
      <c r="H25" s="5"/>
    </row>
    <row r="26" spans="1:8" outlineLevel="1" x14ac:dyDescent="0.25">
      <c r="A26" s="43" t="s">
        <v>121</v>
      </c>
      <c r="B26" s="18" t="s">
        <v>18</v>
      </c>
      <c r="C26" s="62"/>
      <c r="D26" s="52"/>
      <c r="E26" s="49"/>
      <c r="F26" s="5"/>
      <c r="G26" s="5"/>
      <c r="H26" s="5"/>
    </row>
    <row r="27" spans="1:8" outlineLevel="2" x14ac:dyDescent="0.25">
      <c r="A27" s="44"/>
      <c r="B27" s="20" t="s">
        <v>160</v>
      </c>
      <c r="C27" s="27">
        <v>1</v>
      </c>
      <c r="D27" s="13" t="s">
        <v>61</v>
      </c>
      <c r="E27" s="4">
        <v>368.57</v>
      </c>
      <c r="F27" s="5"/>
      <c r="G27" s="5"/>
      <c r="H27" s="5"/>
    </row>
    <row r="28" spans="1:8" outlineLevel="2" x14ac:dyDescent="0.25">
      <c r="A28" s="44"/>
      <c r="B28" s="20" t="s">
        <v>19</v>
      </c>
      <c r="C28" s="27">
        <v>1</v>
      </c>
      <c r="D28" s="13" t="s">
        <v>6</v>
      </c>
      <c r="E28" s="4">
        <v>281.69</v>
      </c>
      <c r="F28" s="5"/>
      <c r="G28" s="5"/>
      <c r="H28" s="5"/>
    </row>
    <row r="29" spans="1:8" outlineLevel="2" x14ac:dyDescent="0.25">
      <c r="A29" s="44"/>
      <c r="B29" s="20" t="s">
        <v>148</v>
      </c>
      <c r="C29" s="27">
        <v>1</v>
      </c>
      <c r="D29" s="13" t="s">
        <v>6</v>
      </c>
      <c r="E29" s="4">
        <v>1378.84</v>
      </c>
      <c r="F29" s="5"/>
      <c r="G29" s="5"/>
      <c r="H29" s="5"/>
    </row>
    <row r="30" spans="1:8" outlineLevel="2" x14ac:dyDescent="0.25">
      <c r="A30" s="44"/>
      <c r="B30" s="20" t="s">
        <v>20</v>
      </c>
      <c r="C30" s="27">
        <v>1</v>
      </c>
      <c r="D30" s="13" t="s">
        <v>6</v>
      </c>
      <c r="E30" s="4">
        <v>164.44</v>
      </c>
      <c r="F30" s="5"/>
      <c r="G30" s="5"/>
      <c r="H30" s="5"/>
    </row>
    <row r="31" spans="1:8" outlineLevel="2" x14ac:dyDescent="0.25">
      <c r="A31" s="44"/>
      <c r="B31" s="20" t="s">
        <v>163</v>
      </c>
      <c r="C31" s="27">
        <v>1</v>
      </c>
      <c r="D31" s="13" t="s">
        <v>6</v>
      </c>
      <c r="E31" s="4">
        <v>1378.84</v>
      </c>
      <c r="F31" s="5"/>
      <c r="G31" s="5"/>
      <c r="H31" s="5"/>
    </row>
    <row r="32" spans="1:8" outlineLevel="2" x14ac:dyDescent="0.25">
      <c r="A32" s="44"/>
      <c r="B32" s="20" t="s">
        <v>130</v>
      </c>
      <c r="C32" s="27">
        <v>1</v>
      </c>
      <c r="D32" s="13" t="s">
        <v>61</v>
      </c>
      <c r="E32" s="4">
        <v>349.02</v>
      </c>
      <c r="F32" s="5"/>
      <c r="G32" s="5"/>
      <c r="H32" s="5"/>
    </row>
    <row r="33" spans="1:8" outlineLevel="1" x14ac:dyDescent="0.25">
      <c r="A33" s="43" t="s">
        <v>122</v>
      </c>
      <c r="B33" s="18" t="s">
        <v>23</v>
      </c>
      <c r="C33" s="63"/>
      <c r="D33" s="3"/>
      <c r="E33" s="4"/>
      <c r="F33" s="5"/>
      <c r="G33" s="5"/>
      <c r="H33" s="5"/>
    </row>
    <row r="34" spans="1:8" ht="14.25" customHeight="1" outlineLevel="2" x14ac:dyDescent="0.25">
      <c r="A34" s="44"/>
      <c r="B34" s="20" t="s">
        <v>24</v>
      </c>
      <c r="C34" s="27">
        <v>1</v>
      </c>
      <c r="D34" s="13" t="s">
        <v>6</v>
      </c>
      <c r="E34" s="4">
        <v>441.53</v>
      </c>
      <c r="F34" s="5"/>
      <c r="G34" s="5"/>
      <c r="H34" s="5"/>
    </row>
    <row r="35" spans="1:8" outlineLevel="2" x14ac:dyDescent="0.25">
      <c r="A35" s="44"/>
      <c r="B35" s="20" t="s">
        <v>25</v>
      </c>
      <c r="C35" s="27">
        <v>1</v>
      </c>
      <c r="D35" s="13" t="s">
        <v>6</v>
      </c>
      <c r="E35" s="4">
        <v>873.95</v>
      </c>
      <c r="F35" s="5"/>
      <c r="G35" s="5"/>
      <c r="H35" s="5"/>
    </row>
    <row r="36" spans="1:8" outlineLevel="2" x14ac:dyDescent="0.25">
      <c r="A36" s="44"/>
      <c r="B36" s="20" t="s">
        <v>26</v>
      </c>
      <c r="C36" s="28">
        <v>1</v>
      </c>
      <c r="D36" s="13" t="s">
        <v>6</v>
      </c>
      <c r="E36" s="4">
        <v>950.37</v>
      </c>
      <c r="F36" s="5"/>
      <c r="G36" s="5"/>
      <c r="H36" s="5"/>
    </row>
    <row r="37" spans="1:8" outlineLevel="1" x14ac:dyDescent="0.25">
      <c r="A37" s="43" t="s">
        <v>123</v>
      </c>
      <c r="B37" s="18" t="s">
        <v>27</v>
      </c>
      <c r="C37" s="29"/>
      <c r="D37" s="3"/>
      <c r="E37" s="4"/>
      <c r="F37" s="5"/>
      <c r="G37" s="5"/>
      <c r="H37" s="5"/>
    </row>
    <row r="38" spans="1:8" outlineLevel="2" x14ac:dyDescent="0.25">
      <c r="A38" s="8"/>
      <c r="B38" s="20" t="s">
        <v>28</v>
      </c>
      <c r="C38" s="28">
        <v>1</v>
      </c>
      <c r="D38" s="13" t="s">
        <v>139</v>
      </c>
      <c r="E38" s="4">
        <v>1088.6500000000001</v>
      </c>
      <c r="F38" s="5"/>
      <c r="G38" s="5"/>
      <c r="H38" s="5"/>
    </row>
    <row r="39" spans="1:8" outlineLevel="2" x14ac:dyDescent="0.25">
      <c r="A39" s="8"/>
      <c r="B39" s="20" t="s">
        <v>129</v>
      </c>
      <c r="C39" s="28">
        <v>1</v>
      </c>
      <c r="D39" s="13" t="s">
        <v>60</v>
      </c>
      <c r="E39" s="4">
        <v>219.57</v>
      </c>
      <c r="F39" s="5"/>
      <c r="G39" s="5"/>
      <c r="H39" s="5"/>
    </row>
    <row r="40" spans="1:8" outlineLevel="2" x14ac:dyDescent="0.25">
      <c r="A40" s="8"/>
      <c r="B40" s="20" t="s">
        <v>30</v>
      </c>
      <c r="C40" s="28">
        <v>1</v>
      </c>
      <c r="D40" s="13" t="s">
        <v>61</v>
      </c>
      <c r="E40" s="4">
        <v>133.31</v>
      </c>
      <c r="F40" s="5"/>
      <c r="G40" s="5"/>
      <c r="H40" s="5"/>
    </row>
    <row r="41" spans="1:8" outlineLevel="2" x14ac:dyDescent="0.25">
      <c r="A41" s="8"/>
      <c r="B41" s="20" t="s">
        <v>31</v>
      </c>
      <c r="C41" s="28">
        <v>1</v>
      </c>
      <c r="D41" s="13" t="s">
        <v>61</v>
      </c>
      <c r="E41" s="4">
        <v>402.28</v>
      </c>
      <c r="F41" s="5"/>
      <c r="G41" s="5"/>
      <c r="H41" s="5"/>
    </row>
    <row r="42" spans="1:8" outlineLevel="2" x14ac:dyDescent="0.25">
      <c r="A42" s="8"/>
      <c r="B42" s="8" t="s">
        <v>164</v>
      </c>
      <c r="C42" s="28">
        <v>1</v>
      </c>
      <c r="D42" s="13" t="s">
        <v>61</v>
      </c>
      <c r="E42" s="4">
        <v>617.30999999999995</v>
      </c>
      <c r="F42" s="5"/>
      <c r="G42" s="5"/>
      <c r="H42" s="5"/>
    </row>
    <row r="43" spans="1:8" outlineLevel="2" x14ac:dyDescent="0.25">
      <c r="A43" s="8"/>
      <c r="B43" s="20" t="s">
        <v>138</v>
      </c>
      <c r="C43" s="40">
        <v>1</v>
      </c>
      <c r="D43" s="13" t="s">
        <v>137</v>
      </c>
      <c r="E43" s="17">
        <v>381.14</v>
      </c>
      <c r="F43" s="5"/>
      <c r="G43" s="5"/>
      <c r="H43" s="5"/>
    </row>
    <row r="44" spans="1:8" outlineLevel="2" x14ac:dyDescent="0.25">
      <c r="A44" s="8"/>
      <c r="B44" s="20" t="s">
        <v>165</v>
      </c>
      <c r="C44" s="41">
        <v>1</v>
      </c>
      <c r="D44" s="14" t="s">
        <v>135</v>
      </c>
      <c r="E44" s="39">
        <v>1474.25</v>
      </c>
      <c r="F44" s="5"/>
      <c r="G44" s="5"/>
      <c r="H44" s="5"/>
    </row>
    <row r="45" spans="1:8" outlineLevel="2" x14ac:dyDescent="0.25">
      <c r="A45" s="44"/>
      <c r="B45" s="20" t="s">
        <v>166</v>
      </c>
      <c r="C45" s="27">
        <v>1</v>
      </c>
      <c r="D45" s="15" t="s">
        <v>6</v>
      </c>
      <c r="E45" s="16">
        <v>653.19000000000005</v>
      </c>
      <c r="F45" s="5"/>
      <c r="G45" s="5"/>
      <c r="H45" s="5"/>
    </row>
    <row r="46" spans="1:8" outlineLevel="2" x14ac:dyDescent="0.25">
      <c r="A46" s="8"/>
      <c r="B46" s="53" t="s">
        <v>167</v>
      </c>
      <c r="C46" s="27">
        <v>1</v>
      </c>
      <c r="D46" s="15" t="s">
        <v>6</v>
      </c>
      <c r="E46" s="51">
        <v>653.19000000000005</v>
      </c>
      <c r="F46" s="5"/>
      <c r="G46" s="5"/>
      <c r="H46" s="5"/>
    </row>
    <row r="47" spans="1:8" outlineLevel="2" x14ac:dyDescent="0.25">
      <c r="A47" s="8"/>
      <c r="B47" s="53" t="s">
        <v>168</v>
      </c>
      <c r="C47" s="27">
        <v>1</v>
      </c>
      <c r="D47" s="15" t="s">
        <v>6</v>
      </c>
      <c r="E47" s="17">
        <v>1840.89</v>
      </c>
      <c r="F47" s="5"/>
      <c r="G47" s="5"/>
      <c r="H47" s="5"/>
    </row>
    <row r="48" spans="1:8" outlineLevel="2" x14ac:dyDescent="0.25">
      <c r="A48" s="8"/>
      <c r="B48" s="53" t="s">
        <v>169</v>
      </c>
      <c r="C48" s="27">
        <v>1</v>
      </c>
      <c r="D48" s="15" t="s">
        <v>6</v>
      </c>
      <c r="E48" s="17">
        <v>5591.99</v>
      </c>
      <c r="F48" s="5"/>
      <c r="G48" s="5"/>
      <c r="H48" s="5"/>
    </row>
    <row r="49" spans="1:8" outlineLevel="1" x14ac:dyDescent="0.25">
      <c r="A49" s="43" t="s">
        <v>99</v>
      </c>
      <c r="B49" s="54" t="s">
        <v>33</v>
      </c>
      <c r="C49" s="55"/>
      <c r="D49" s="50"/>
      <c r="E49" s="39"/>
      <c r="F49" s="5"/>
      <c r="G49" s="5"/>
      <c r="H49" s="5"/>
    </row>
    <row r="50" spans="1:8" outlineLevel="1" x14ac:dyDescent="0.25">
      <c r="A50" s="43" t="s">
        <v>124</v>
      </c>
      <c r="B50" s="18" t="s">
        <v>34</v>
      </c>
      <c r="C50" s="56"/>
      <c r="D50" s="3"/>
      <c r="E50" s="4"/>
      <c r="F50" s="5"/>
      <c r="G50" s="5"/>
      <c r="H50" s="5"/>
    </row>
    <row r="51" spans="1:8" outlineLevel="2" x14ac:dyDescent="0.25">
      <c r="A51" s="44"/>
      <c r="B51" s="20" t="s">
        <v>140</v>
      </c>
      <c r="C51" s="28">
        <v>1</v>
      </c>
      <c r="D51" s="13" t="s">
        <v>6</v>
      </c>
      <c r="E51" s="4">
        <v>467.72</v>
      </c>
      <c r="F51" s="5"/>
      <c r="G51" s="5"/>
      <c r="H51" s="5"/>
    </row>
    <row r="52" spans="1:8" outlineLevel="2" x14ac:dyDescent="0.25">
      <c r="A52" s="44"/>
      <c r="B52" s="20" t="s">
        <v>36</v>
      </c>
      <c r="C52" s="28">
        <v>1</v>
      </c>
      <c r="D52" s="13" t="s">
        <v>6</v>
      </c>
      <c r="E52" s="4">
        <v>1442.41</v>
      </c>
      <c r="F52" s="5"/>
      <c r="G52" s="5"/>
      <c r="H52" s="5"/>
    </row>
    <row r="53" spans="1:8" outlineLevel="2" x14ac:dyDescent="0.25">
      <c r="A53" s="44"/>
      <c r="B53" s="20" t="s">
        <v>37</v>
      </c>
      <c r="C53" s="28">
        <v>10</v>
      </c>
      <c r="D53" s="13" t="s">
        <v>6</v>
      </c>
      <c r="E53" s="4">
        <v>250.76</v>
      </c>
      <c r="F53" s="5"/>
      <c r="G53" s="5"/>
      <c r="H53" s="5"/>
    </row>
    <row r="54" spans="1:8" outlineLevel="2" x14ac:dyDescent="0.25">
      <c r="A54" s="44"/>
      <c r="B54" s="20" t="s">
        <v>40</v>
      </c>
      <c r="C54" s="28">
        <v>1</v>
      </c>
      <c r="D54" s="13" t="s">
        <v>6</v>
      </c>
      <c r="E54" s="4">
        <v>190.53</v>
      </c>
      <c r="F54" s="5"/>
      <c r="G54" s="5"/>
      <c r="H54" s="5"/>
    </row>
    <row r="55" spans="1:8" outlineLevel="2" x14ac:dyDescent="0.25">
      <c r="A55" s="44"/>
      <c r="B55" s="20" t="s">
        <v>170</v>
      </c>
      <c r="C55" s="28">
        <v>10</v>
      </c>
      <c r="D55" s="13" t="s">
        <v>6</v>
      </c>
      <c r="E55" s="4">
        <v>379.58</v>
      </c>
      <c r="F55" s="5"/>
      <c r="G55" s="5"/>
      <c r="H55" s="5"/>
    </row>
    <row r="56" spans="1:8" outlineLevel="2" x14ac:dyDescent="0.25">
      <c r="A56" s="44"/>
      <c r="B56" s="20" t="s">
        <v>42</v>
      </c>
      <c r="C56" s="28">
        <v>1</v>
      </c>
      <c r="D56" s="13" t="s">
        <v>139</v>
      </c>
      <c r="E56" s="4">
        <v>120.08</v>
      </c>
      <c r="F56" s="5"/>
      <c r="G56" s="5"/>
      <c r="H56" s="5"/>
    </row>
    <row r="57" spans="1:8" outlineLevel="2" x14ac:dyDescent="0.25">
      <c r="A57" s="44"/>
      <c r="B57" s="20" t="s">
        <v>48</v>
      </c>
      <c r="C57" s="28">
        <v>1</v>
      </c>
      <c r="D57" s="13" t="s">
        <v>135</v>
      </c>
      <c r="E57" s="4">
        <v>3408.73</v>
      </c>
      <c r="F57" s="5"/>
      <c r="G57" s="5"/>
      <c r="H57" s="5"/>
    </row>
    <row r="58" spans="1:8" outlineLevel="1" x14ac:dyDescent="0.25">
      <c r="A58" s="43" t="s">
        <v>125</v>
      </c>
      <c r="B58" s="18" t="s">
        <v>43</v>
      </c>
      <c r="C58" s="29"/>
      <c r="D58" s="3"/>
      <c r="E58" s="4"/>
      <c r="F58" s="5"/>
      <c r="G58" s="5"/>
      <c r="H58" s="5"/>
    </row>
    <row r="59" spans="1:8" outlineLevel="2" x14ac:dyDescent="0.25">
      <c r="A59" s="44"/>
      <c r="B59" s="20" t="s">
        <v>44</v>
      </c>
      <c r="C59" s="28">
        <v>1</v>
      </c>
      <c r="D59" s="13" t="s">
        <v>6</v>
      </c>
      <c r="E59" s="4">
        <v>151.69</v>
      </c>
      <c r="F59" s="5"/>
      <c r="G59" s="5"/>
      <c r="H59" s="5"/>
    </row>
    <row r="60" spans="1:8" outlineLevel="2" x14ac:dyDescent="0.25">
      <c r="A60" s="44"/>
      <c r="B60" s="20" t="s">
        <v>37</v>
      </c>
      <c r="C60" s="28">
        <v>10</v>
      </c>
      <c r="D60" s="13" t="s">
        <v>6</v>
      </c>
      <c r="E60" s="4">
        <v>250.76</v>
      </c>
      <c r="F60" s="5"/>
      <c r="G60" s="5"/>
      <c r="H60" s="5"/>
    </row>
    <row r="61" spans="1:8" outlineLevel="2" x14ac:dyDescent="0.25">
      <c r="A61" s="44"/>
      <c r="B61" s="20" t="s">
        <v>45</v>
      </c>
      <c r="C61" s="28">
        <v>1</v>
      </c>
      <c r="D61" s="13" t="s">
        <v>6</v>
      </c>
      <c r="E61" s="4">
        <v>265.47000000000003</v>
      </c>
      <c r="F61" s="5"/>
      <c r="G61" s="5"/>
      <c r="H61" s="5"/>
    </row>
    <row r="62" spans="1:8" outlineLevel="2" x14ac:dyDescent="0.25">
      <c r="A62" s="44"/>
      <c r="B62" s="20" t="s">
        <v>46</v>
      </c>
      <c r="C62" s="28">
        <v>1</v>
      </c>
      <c r="D62" s="13" t="s">
        <v>6</v>
      </c>
      <c r="E62" s="4">
        <v>284.42</v>
      </c>
      <c r="F62" s="5"/>
      <c r="G62" s="5"/>
      <c r="H62" s="5"/>
    </row>
    <row r="63" spans="1:8" outlineLevel="2" x14ac:dyDescent="0.25">
      <c r="A63" s="44"/>
      <c r="B63" s="20" t="s">
        <v>48</v>
      </c>
      <c r="C63" s="28">
        <v>10</v>
      </c>
      <c r="D63" s="13" t="s">
        <v>135</v>
      </c>
      <c r="E63" s="4">
        <v>653.19000000000005</v>
      </c>
      <c r="F63" s="5"/>
      <c r="G63" s="5"/>
      <c r="H63" s="5"/>
    </row>
    <row r="64" spans="1:8" outlineLevel="2" x14ac:dyDescent="0.25">
      <c r="A64" s="44"/>
      <c r="B64" s="20" t="s">
        <v>49</v>
      </c>
      <c r="C64" s="28">
        <v>1</v>
      </c>
      <c r="D64" s="13" t="s">
        <v>141</v>
      </c>
      <c r="E64" s="4">
        <v>1912.57</v>
      </c>
      <c r="F64" s="5"/>
      <c r="G64" s="5"/>
      <c r="H64" s="5"/>
    </row>
    <row r="65" spans="1:8" outlineLevel="2" x14ac:dyDescent="0.25">
      <c r="A65" s="44"/>
      <c r="B65" s="20" t="s">
        <v>52</v>
      </c>
      <c r="C65" s="28">
        <v>1</v>
      </c>
      <c r="D65" s="13" t="s">
        <v>142</v>
      </c>
      <c r="E65" s="4">
        <v>1896.16</v>
      </c>
      <c r="F65" s="5"/>
      <c r="G65" s="5"/>
      <c r="H65" s="5"/>
    </row>
    <row r="66" spans="1:8" outlineLevel="2" x14ac:dyDescent="0.25">
      <c r="A66" s="44"/>
      <c r="B66" s="20" t="s">
        <v>172</v>
      </c>
      <c r="C66" s="28">
        <v>1</v>
      </c>
      <c r="D66" s="13" t="s">
        <v>135</v>
      </c>
      <c r="E66" s="49">
        <v>1542.4</v>
      </c>
      <c r="F66" s="5"/>
      <c r="G66" s="5"/>
      <c r="H66" s="5"/>
    </row>
    <row r="67" spans="1:8" outlineLevel="2" x14ac:dyDescent="0.25">
      <c r="A67" s="44"/>
      <c r="B67" s="20" t="s">
        <v>173</v>
      </c>
      <c r="C67" s="28">
        <v>1</v>
      </c>
      <c r="D67" s="13" t="s">
        <v>135</v>
      </c>
      <c r="E67" s="49">
        <v>1995.51</v>
      </c>
      <c r="F67" s="5"/>
      <c r="G67" s="5"/>
      <c r="H67" s="5"/>
    </row>
    <row r="68" spans="1:8" outlineLevel="2" x14ac:dyDescent="0.25">
      <c r="A68" s="44"/>
      <c r="B68" s="20" t="s">
        <v>174</v>
      </c>
      <c r="C68" s="28">
        <v>1</v>
      </c>
      <c r="D68" s="13" t="s">
        <v>135</v>
      </c>
      <c r="E68" s="49">
        <v>2551.46</v>
      </c>
      <c r="F68" s="5"/>
      <c r="G68" s="5"/>
      <c r="H68" s="5"/>
    </row>
    <row r="69" spans="1:8" outlineLevel="2" x14ac:dyDescent="0.25">
      <c r="A69" s="44"/>
      <c r="B69" s="20" t="s">
        <v>175</v>
      </c>
      <c r="C69" s="28">
        <v>1</v>
      </c>
      <c r="D69" s="13" t="s">
        <v>135</v>
      </c>
      <c r="E69" s="49">
        <v>3160.4</v>
      </c>
      <c r="F69" s="5"/>
      <c r="G69" s="5"/>
      <c r="H69" s="5"/>
    </row>
    <row r="70" spans="1:8" outlineLevel="2" x14ac:dyDescent="0.25">
      <c r="A70" s="44"/>
      <c r="B70" s="20" t="s">
        <v>176</v>
      </c>
      <c r="C70" s="28">
        <v>1</v>
      </c>
      <c r="D70" s="13" t="s">
        <v>135</v>
      </c>
      <c r="E70" s="49">
        <v>3535.77</v>
      </c>
      <c r="F70" s="5"/>
      <c r="G70" s="5"/>
      <c r="H70" s="5"/>
    </row>
    <row r="71" spans="1:8" outlineLevel="1" x14ac:dyDescent="0.25">
      <c r="A71" s="43" t="s">
        <v>126</v>
      </c>
      <c r="B71" s="18" t="s">
        <v>53</v>
      </c>
      <c r="C71" s="29"/>
      <c r="D71" s="50"/>
      <c r="E71" s="4"/>
      <c r="F71" s="5"/>
      <c r="G71" s="5"/>
      <c r="H71" s="5"/>
    </row>
    <row r="72" spans="1:8" outlineLevel="2" x14ac:dyDescent="0.25">
      <c r="A72" s="8"/>
      <c r="B72" s="20" t="s">
        <v>54</v>
      </c>
      <c r="C72" s="28">
        <v>1</v>
      </c>
      <c r="D72" s="13" t="s">
        <v>6</v>
      </c>
      <c r="E72" s="4">
        <v>238.39</v>
      </c>
      <c r="F72" s="5"/>
      <c r="G72" s="5"/>
      <c r="H72" s="5"/>
    </row>
    <row r="73" spans="1:8" outlineLevel="2" x14ac:dyDescent="0.25">
      <c r="A73" s="8"/>
      <c r="B73" s="20" t="s">
        <v>55</v>
      </c>
      <c r="C73" s="28">
        <v>1</v>
      </c>
      <c r="D73" s="13" t="s">
        <v>6</v>
      </c>
      <c r="E73" s="4">
        <v>46.56</v>
      </c>
      <c r="F73" s="5"/>
      <c r="G73" s="5"/>
      <c r="H73" s="5"/>
    </row>
    <row r="74" spans="1:8" outlineLevel="2" x14ac:dyDescent="0.25">
      <c r="A74" s="8"/>
      <c r="B74" s="20" t="s">
        <v>56</v>
      </c>
      <c r="C74" s="28">
        <v>1</v>
      </c>
      <c r="D74" s="13" t="s">
        <v>6</v>
      </c>
      <c r="E74" s="4">
        <v>673.88</v>
      </c>
      <c r="F74" s="5"/>
      <c r="G74" s="5"/>
      <c r="H74" s="5"/>
    </row>
    <row r="75" spans="1:8" outlineLevel="2" x14ac:dyDescent="0.25">
      <c r="A75" s="8"/>
      <c r="B75" s="20" t="s">
        <v>57</v>
      </c>
      <c r="C75" s="28">
        <v>10</v>
      </c>
      <c r="D75" s="13" t="s">
        <v>6</v>
      </c>
      <c r="E75" s="4">
        <v>1057.92</v>
      </c>
      <c r="F75" s="5"/>
      <c r="G75" s="5"/>
      <c r="H75" s="5"/>
    </row>
    <row r="76" spans="1:8" outlineLevel="2" x14ac:dyDescent="0.25">
      <c r="A76" s="8"/>
      <c r="B76" s="20" t="s">
        <v>59</v>
      </c>
      <c r="C76" s="28">
        <v>1</v>
      </c>
      <c r="D76" s="13" t="s">
        <v>177</v>
      </c>
      <c r="E76" s="4">
        <v>5193.95</v>
      </c>
      <c r="F76" s="5"/>
      <c r="G76" s="5"/>
      <c r="H76" s="5"/>
    </row>
    <row r="77" spans="1:8" outlineLevel="2" x14ac:dyDescent="0.25">
      <c r="A77" s="8"/>
      <c r="B77" s="20" t="s">
        <v>133</v>
      </c>
      <c r="C77" s="36">
        <v>1</v>
      </c>
      <c r="D77" s="13" t="s">
        <v>135</v>
      </c>
      <c r="E77" s="17">
        <v>1264.0999999999999</v>
      </c>
      <c r="F77" s="5"/>
      <c r="G77" s="5"/>
      <c r="H77" s="5"/>
    </row>
    <row r="78" spans="1:8" outlineLevel="1" x14ac:dyDescent="0.25">
      <c r="A78" s="9" t="s">
        <v>103</v>
      </c>
      <c r="B78" s="34" t="s">
        <v>115</v>
      </c>
      <c r="C78" s="25" t="s">
        <v>4</v>
      </c>
      <c r="D78" s="3" t="s">
        <v>4</v>
      </c>
      <c r="E78" s="4" t="s">
        <v>4</v>
      </c>
      <c r="F78" s="5"/>
      <c r="G78" s="5"/>
      <c r="H78" s="5"/>
    </row>
    <row r="79" spans="1:8" outlineLevel="2" x14ac:dyDescent="0.25">
      <c r="A79" s="44"/>
      <c r="B79" s="8" t="s">
        <v>132</v>
      </c>
      <c r="C79" s="27">
        <v>1</v>
      </c>
      <c r="D79" s="13" t="s">
        <v>61</v>
      </c>
      <c r="E79" s="45">
        <v>4383.3599999999997</v>
      </c>
      <c r="F79" s="5"/>
      <c r="G79" s="5"/>
      <c r="H79" s="5"/>
    </row>
    <row r="80" spans="1:8" outlineLevel="2" x14ac:dyDescent="0.25">
      <c r="A80" s="44"/>
      <c r="B80" s="20" t="s">
        <v>134</v>
      </c>
      <c r="C80" s="27">
        <v>1</v>
      </c>
      <c r="D80" s="13" t="s">
        <v>61</v>
      </c>
      <c r="E80" s="45">
        <v>2409.02</v>
      </c>
      <c r="F80" s="5"/>
      <c r="G80" s="5"/>
      <c r="H80" s="5"/>
    </row>
    <row r="81" spans="1:8" outlineLevel="2" x14ac:dyDescent="0.25">
      <c r="A81" s="8"/>
      <c r="B81" s="20" t="s">
        <v>146</v>
      </c>
      <c r="C81" s="21">
        <v>1</v>
      </c>
      <c r="D81" s="19" t="s">
        <v>6</v>
      </c>
      <c r="E81" s="7">
        <v>3222.97</v>
      </c>
    </row>
    <row r="82" spans="1:8" outlineLevel="2" x14ac:dyDescent="0.25">
      <c r="A82" s="8"/>
      <c r="B82" s="46" t="s">
        <v>147</v>
      </c>
      <c r="C82" s="21">
        <v>1</v>
      </c>
      <c r="D82" s="19" t="s">
        <v>61</v>
      </c>
      <c r="E82" s="7">
        <v>922.59</v>
      </c>
    </row>
    <row r="83" spans="1:8" ht="15.75" customHeight="1" outlineLevel="1" x14ac:dyDescent="0.25">
      <c r="A83" s="9" t="s">
        <v>104</v>
      </c>
      <c r="B83" s="34" t="s">
        <v>113</v>
      </c>
      <c r="C83" s="21"/>
      <c r="D83" s="19"/>
      <c r="E83" s="4"/>
      <c r="F83" s="5"/>
      <c r="G83" s="5"/>
      <c r="H83" s="5"/>
    </row>
    <row r="84" spans="1:8" ht="15.75" customHeight="1" outlineLevel="1" x14ac:dyDescent="0.25">
      <c r="A84" s="9"/>
      <c r="B84" s="47" t="s">
        <v>149</v>
      </c>
      <c r="C84" s="21">
        <v>1</v>
      </c>
      <c r="D84" s="19" t="s">
        <v>142</v>
      </c>
      <c r="E84" s="7">
        <v>28500</v>
      </c>
      <c r="F84" s="7"/>
      <c r="G84" s="5"/>
      <c r="H84" s="5"/>
    </row>
    <row r="85" spans="1:8" ht="15.75" customHeight="1" outlineLevel="1" x14ac:dyDescent="0.25">
      <c r="A85" s="9"/>
      <c r="B85" s="48" t="s">
        <v>150</v>
      </c>
      <c r="C85" s="21">
        <v>1</v>
      </c>
      <c r="D85" s="19" t="s">
        <v>178</v>
      </c>
      <c r="E85" s="7">
        <v>450</v>
      </c>
      <c r="F85" s="5"/>
      <c r="G85" s="5"/>
      <c r="H85" s="5"/>
    </row>
    <row r="86" spans="1:8" ht="15.75" customHeight="1" outlineLevel="1" x14ac:dyDescent="0.25">
      <c r="A86" s="9" t="s">
        <v>105</v>
      </c>
      <c r="B86" s="34" t="s">
        <v>112</v>
      </c>
      <c r="C86" s="25" t="s">
        <v>4</v>
      </c>
      <c r="D86" s="3" t="s">
        <v>4</v>
      </c>
      <c r="E86" s="4" t="s">
        <v>4</v>
      </c>
      <c r="F86" s="5"/>
      <c r="G86" s="5"/>
      <c r="H86" s="5"/>
    </row>
    <row r="87" spans="1:8" ht="15.75" customHeight="1" outlineLevel="2" x14ac:dyDescent="0.25">
      <c r="A87" s="8"/>
      <c r="B87" s="35" t="s">
        <v>179</v>
      </c>
      <c r="C87" s="68">
        <v>1</v>
      </c>
      <c r="D87" s="71" t="s">
        <v>6</v>
      </c>
      <c r="E87" s="7">
        <v>13200</v>
      </c>
    </row>
    <row r="88" spans="1:8" ht="15.75" customHeight="1" outlineLevel="2" x14ac:dyDescent="0.25">
      <c r="A88" s="8"/>
      <c r="B88" s="35" t="s">
        <v>185</v>
      </c>
      <c r="C88" s="66">
        <v>1</v>
      </c>
      <c r="D88" s="73" t="s">
        <v>6</v>
      </c>
      <c r="E88" s="45">
        <v>2500</v>
      </c>
    </row>
    <row r="89" spans="1:8" ht="15.75" customHeight="1" outlineLevel="2" x14ac:dyDescent="0.25">
      <c r="A89" s="9" t="s">
        <v>106</v>
      </c>
      <c r="B89" s="34" t="s">
        <v>180</v>
      </c>
      <c r="C89" s="68"/>
      <c r="D89" s="72"/>
      <c r="E89" s="7"/>
    </row>
    <row r="90" spans="1:8" ht="15.75" customHeight="1" outlineLevel="2" x14ac:dyDescent="0.25">
      <c r="A90" s="8"/>
      <c r="B90" s="35" t="s">
        <v>181</v>
      </c>
      <c r="C90" s="68">
        <v>1</v>
      </c>
      <c r="D90" s="21" t="s">
        <v>6</v>
      </c>
      <c r="E90" s="7">
        <v>1590.93</v>
      </c>
    </row>
    <row r="91" spans="1:8" ht="15.75" customHeight="1" outlineLevel="2" x14ac:dyDescent="0.25">
      <c r="A91" s="8"/>
      <c r="B91" s="35" t="s">
        <v>182</v>
      </c>
      <c r="C91" s="68">
        <v>1</v>
      </c>
      <c r="D91" s="21" t="s">
        <v>186</v>
      </c>
      <c r="E91" s="7">
        <v>764.44</v>
      </c>
    </row>
    <row r="92" spans="1:8" ht="15.75" customHeight="1" outlineLevel="2" x14ac:dyDescent="0.25">
      <c r="A92" s="8"/>
      <c r="B92" s="35" t="s">
        <v>187</v>
      </c>
      <c r="C92" s="68">
        <v>1</v>
      </c>
      <c r="D92" s="21" t="s">
        <v>135</v>
      </c>
      <c r="E92" s="7">
        <v>949.5</v>
      </c>
    </row>
    <row r="93" spans="1:8" ht="15.75" customHeight="1" outlineLevel="2" x14ac:dyDescent="0.25">
      <c r="A93" s="8"/>
      <c r="B93" s="35" t="s">
        <v>183</v>
      </c>
      <c r="C93" s="68">
        <v>1</v>
      </c>
      <c r="D93" s="21" t="s">
        <v>6</v>
      </c>
      <c r="E93" s="7">
        <v>1316.24</v>
      </c>
    </row>
    <row r="95" spans="1:8" ht="18" customHeight="1" x14ac:dyDescent="0.25">
      <c r="A95" s="74" t="s">
        <v>191</v>
      </c>
      <c r="B95" s="124" t="s">
        <v>192</v>
      </c>
      <c r="C95" s="124"/>
      <c r="D95" s="124"/>
      <c r="E95" s="124"/>
    </row>
  </sheetData>
  <mergeCells count="2">
    <mergeCell ref="B1:E1"/>
    <mergeCell ref="B95:E95"/>
  </mergeCells>
  <pageMargins left="0.31496062992125984" right="0.31496062992125984" top="0.35433070866141736" bottom="0.35433070866141736" header="0.31496062992125984" footer="0.31496062992125984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82B3-AFFD-45FF-B774-D07CCD6004D0}">
  <dimension ref="B4:F27"/>
  <sheetViews>
    <sheetView workbookViewId="0">
      <selection activeCell="J26" sqref="J26"/>
    </sheetView>
  </sheetViews>
  <sheetFormatPr defaultRowHeight="15" x14ac:dyDescent="0.25"/>
  <cols>
    <col min="2" max="2" width="40.7109375" customWidth="1"/>
    <col min="3" max="3" width="15" customWidth="1"/>
    <col min="4" max="4" width="14.140625" customWidth="1"/>
  </cols>
  <sheetData>
    <row r="4" spans="2:5" ht="60" x14ac:dyDescent="0.25">
      <c r="B4" s="104" t="s">
        <v>201</v>
      </c>
      <c r="C4" s="105" t="s">
        <v>202</v>
      </c>
      <c r="D4" s="105" t="s">
        <v>203</v>
      </c>
      <c r="E4" s="104" t="s">
        <v>204</v>
      </c>
    </row>
    <row r="5" spans="2:5" ht="30" x14ac:dyDescent="0.25">
      <c r="B5" s="106" t="s">
        <v>205</v>
      </c>
      <c r="C5" s="107">
        <f>D5*E5</f>
        <v>2421.1197030527446</v>
      </c>
      <c r="D5" s="107">
        <v>10051.6</v>
      </c>
      <c r="E5" s="107">
        <v>0.24086908582243069</v>
      </c>
    </row>
    <row r="6" spans="2:5" ht="45" x14ac:dyDescent="0.25">
      <c r="B6" s="106" t="s">
        <v>33</v>
      </c>
      <c r="C6" s="107">
        <f t="shared" ref="C6:C7" si="0">D6*E6</f>
        <v>2637.3535797909985</v>
      </c>
      <c r="D6" s="107">
        <v>10051.6</v>
      </c>
      <c r="E6" s="107">
        <v>0.26238146959598457</v>
      </c>
    </row>
    <row r="7" spans="2:5" x14ac:dyDescent="0.25">
      <c r="B7" s="108" t="s">
        <v>206</v>
      </c>
      <c r="C7" s="107">
        <f t="shared" si="0"/>
        <v>83395.606717156275</v>
      </c>
      <c r="D7" s="107">
        <v>10051.6</v>
      </c>
      <c r="E7" s="107">
        <v>8.2967494445815859</v>
      </c>
    </row>
    <row r="10" spans="2:5" ht="60" x14ac:dyDescent="0.25">
      <c r="B10" s="105" t="s">
        <v>207</v>
      </c>
      <c r="C10" s="105" t="s">
        <v>202</v>
      </c>
      <c r="D10" s="105" t="s">
        <v>203</v>
      </c>
      <c r="E10" s="105" t="s">
        <v>204</v>
      </c>
    </row>
    <row r="11" spans="2:5" x14ac:dyDescent="0.25">
      <c r="B11" s="106" t="s">
        <v>117</v>
      </c>
      <c r="C11" s="107">
        <f>D11*E11</f>
        <v>36386.792000000001</v>
      </c>
      <c r="D11" s="107">
        <v>10051.6</v>
      </c>
      <c r="E11" s="107">
        <v>3.62</v>
      </c>
    </row>
    <row r="13" spans="2:5" ht="60" x14ac:dyDescent="0.25">
      <c r="B13" s="105" t="s">
        <v>207</v>
      </c>
      <c r="C13" s="105" t="s">
        <v>202</v>
      </c>
      <c r="D13" s="105" t="s">
        <v>203</v>
      </c>
      <c r="E13" s="105" t="s">
        <v>204</v>
      </c>
    </row>
    <row r="14" spans="2:5" x14ac:dyDescent="0.25">
      <c r="B14" s="106" t="s">
        <v>116</v>
      </c>
      <c r="C14" s="107">
        <f>D14*E14</f>
        <v>45634.264000000003</v>
      </c>
      <c r="D14" s="107">
        <v>10051.6</v>
      </c>
      <c r="E14" s="107">
        <v>4.54</v>
      </c>
    </row>
    <row r="17" spans="2:6" ht="60" x14ac:dyDescent="0.25">
      <c r="B17" s="109" t="s">
        <v>207</v>
      </c>
      <c r="C17" s="110" t="s">
        <v>208</v>
      </c>
      <c r="D17" s="110" t="s">
        <v>203</v>
      </c>
      <c r="E17" s="110" t="s">
        <v>204</v>
      </c>
    </row>
    <row r="18" spans="2:6" x14ac:dyDescent="0.25">
      <c r="B18" s="111" t="s">
        <v>209</v>
      </c>
      <c r="C18" s="112">
        <f>E18*D18</f>
        <v>15654.204305782165</v>
      </c>
      <c r="D18" s="125">
        <v>10151.6</v>
      </c>
      <c r="E18" s="113">
        <v>1.5420430578216404</v>
      </c>
    </row>
    <row r="19" spans="2:6" x14ac:dyDescent="0.25">
      <c r="B19" s="111" t="s">
        <v>210</v>
      </c>
      <c r="C19" s="112">
        <f>E19*D18</f>
        <v>1262.4358311114647</v>
      </c>
      <c r="D19" s="125"/>
      <c r="E19" s="113">
        <v>0.1243583111146484</v>
      </c>
    </row>
    <row r="20" spans="2:6" x14ac:dyDescent="0.25">
      <c r="B20" s="111" t="s">
        <v>211</v>
      </c>
      <c r="C20" s="112">
        <f>E20*D18</f>
        <v>302.98459946675155</v>
      </c>
      <c r="D20" s="125"/>
      <c r="E20" s="113">
        <v>2.9845994667515616E-2</v>
      </c>
    </row>
    <row r="21" spans="2:6" ht="30" x14ac:dyDescent="0.25">
      <c r="B21" s="111" t="s">
        <v>212</v>
      </c>
      <c r="C21" s="112">
        <f>E21*D18</f>
        <v>29135.092000000001</v>
      </c>
      <c r="D21" s="125"/>
      <c r="E21" s="113">
        <v>2.87</v>
      </c>
    </row>
    <row r="22" spans="2:6" x14ac:dyDescent="0.25">
      <c r="E22" s="88"/>
    </row>
    <row r="23" spans="2:6" ht="90" x14ac:dyDescent="0.25">
      <c r="B23" s="105" t="s">
        <v>213</v>
      </c>
      <c r="C23" s="105" t="s">
        <v>214</v>
      </c>
      <c r="D23" s="105" t="s">
        <v>215</v>
      </c>
      <c r="E23" s="105" t="s">
        <v>203</v>
      </c>
      <c r="F23" s="104" t="s">
        <v>204</v>
      </c>
    </row>
    <row r="24" spans="2:6" x14ac:dyDescent="0.25">
      <c r="B24" s="106" t="s">
        <v>101</v>
      </c>
      <c r="C24" s="107">
        <f>E24*F24</f>
        <v>40206.400000000001</v>
      </c>
      <c r="D24" s="107">
        <f>C24*20/100</f>
        <v>8041.28</v>
      </c>
      <c r="E24" s="107">
        <v>10051.6</v>
      </c>
      <c r="F24" s="107">
        <v>4</v>
      </c>
    </row>
    <row r="26" spans="2:6" ht="60" x14ac:dyDescent="0.25">
      <c r="B26" s="126" t="s">
        <v>207</v>
      </c>
      <c r="C26" s="127"/>
      <c r="D26" s="105" t="s">
        <v>203</v>
      </c>
      <c r="E26" s="104" t="s">
        <v>204</v>
      </c>
    </row>
    <row r="27" spans="2:6" x14ac:dyDescent="0.25">
      <c r="B27" s="114" t="s">
        <v>102</v>
      </c>
      <c r="C27" s="107">
        <f>D27*E27</f>
        <v>50258</v>
      </c>
      <c r="D27" s="107">
        <v>10051.6</v>
      </c>
      <c r="E27" s="107">
        <v>5</v>
      </c>
    </row>
  </sheetData>
  <mergeCells count="2">
    <mergeCell ref="D18:D21"/>
    <mergeCell ref="B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Перечень</vt:lpstr>
      <vt:lpstr>стоимость</vt:lpstr>
      <vt:lpstr>Лист1</vt:lpstr>
      <vt:lpstr>Перечень!Область_печати</vt:lpstr>
      <vt:lpstr>стоимость!Область_печати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Загороднюк</cp:lastModifiedBy>
  <cp:lastPrinted>2024-04-11T07:31:29Z</cp:lastPrinted>
  <dcterms:created xsi:type="dcterms:W3CDTF">2023-11-21T10:12:27Z</dcterms:created>
  <dcterms:modified xsi:type="dcterms:W3CDTF">2026-05-27T07:33:32Z</dcterms:modified>
</cp:coreProperties>
</file>