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_zagorodnuk\Desktop\ЗагорТа\Тарифы\Тарифы 2026\индексация\на стенды\"/>
    </mc:Choice>
  </mc:AlternateContent>
  <xr:revisionPtr revIDLastSave="0" documentId="13_ncr:1_{204EC26B-E812-4FBE-985D-6DACFD075A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6" r:id="rId1"/>
    <sheet name="стоимость" sheetId="4" state="hidden" r:id="rId2"/>
    <sheet name="Лист1" sheetId="5" state="hidden" r:id="rId3"/>
  </sheets>
  <definedNames>
    <definedName name="_xlnm.Print_Area" localSheetId="0">Лист2!$A$1:$F$202</definedName>
    <definedName name="_xlnm.Print_Area" localSheetId="1">стоимость!$A$1:$E$95</definedName>
  </definedNames>
  <calcPr calcId="191029"/>
</workbook>
</file>

<file path=xl/calcChain.xml><?xml version="1.0" encoding="utf-8"?>
<calcChain xmlns="http://schemas.openxmlformats.org/spreadsheetml/2006/main">
  <c r="F200" i="6" l="1"/>
  <c r="I200" i="6"/>
  <c r="F162" i="6"/>
  <c r="F166" i="6" s="1"/>
  <c r="F199" i="6"/>
  <c r="F198" i="6"/>
  <c r="G166" i="6"/>
  <c r="F3" i="6"/>
  <c r="F39" i="6"/>
  <c r="F4" i="6"/>
  <c r="H3" i="6"/>
  <c r="G200" i="6" l="1"/>
  <c r="F150" i="6"/>
  <c r="H201" i="6" l="1"/>
  <c r="E198" i="6"/>
  <c r="F197" i="6"/>
  <c r="E197" i="6"/>
  <c r="F196" i="6"/>
  <c r="E196" i="6" s="1"/>
  <c r="F195" i="6"/>
  <c r="E195" i="6"/>
  <c r="F194" i="6"/>
  <c r="E194" i="6"/>
  <c r="F193" i="6"/>
  <c r="G193" i="6" s="1"/>
  <c r="F192" i="6"/>
  <c r="E192" i="6" s="1"/>
  <c r="F191" i="6"/>
  <c r="E191" i="6"/>
  <c r="F190" i="6"/>
  <c r="F188" i="6" s="1"/>
  <c r="G188" i="6" s="1"/>
  <c r="E190" i="6"/>
  <c r="F189" i="6"/>
  <c r="E189" i="6"/>
  <c r="F187" i="6"/>
  <c r="E187" i="6"/>
  <c r="F186" i="6"/>
  <c r="E186" i="6"/>
  <c r="F185" i="6"/>
  <c r="E185" i="6"/>
  <c r="F184" i="6"/>
  <c r="E184" i="6"/>
  <c r="F183" i="6"/>
  <c r="E183" i="6"/>
  <c r="F182" i="6"/>
  <c r="F180" i="6" s="1"/>
  <c r="G180" i="6" s="1"/>
  <c r="E182" i="6"/>
  <c r="F181" i="6"/>
  <c r="E181" i="6"/>
  <c r="F179" i="6"/>
  <c r="F178" i="6"/>
  <c r="E178" i="6" s="1"/>
  <c r="F177" i="6"/>
  <c r="E177" i="6" s="1"/>
  <c r="F176" i="6"/>
  <c r="E176" i="6" s="1"/>
  <c r="F175" i="6"/>
  <c r="E175" i="6" s="1"/>
  <c r="F174" i="6"/>
  <c r="E174" i="6" s="1"/>
  <c r="F173" i="6"/>
  <c r="E173" i="6" s="1"/>
  <c r="F172" i="6"/>
  <c r="E172" i="6" s="1"/>
  <c r="F171" i="6"/>
  <c r="E171" i="6" s="1"/>
  <c r="F170" i="6"/>
  <c r="E170" i="6" s="1"/>
  <c r="F169" i="6"/>
  <c r="F168" i="6"/>
  <c r="E168" i="6"/>
  <c r="F167" i="6"/>
  <c r="E167" i="6"/>
  <c r="E166" i="6"/>
  <c r="F165" i="6"/>
  <c r="E165" i="6" s="1"/>
  <c r="F164" i="6"/>
  <c r="E164" i="6"/>
  <c r="F163" i="6"/>
  <c r="E163" i="6" s="1"/>
  <c r="F161" i="6"/>
  <c r="E161" i="6" s="1"/>
  <c r="F160" i="6"/>
  <c r="E160" i="6" s="1"/>
  <c r="F159" i="6"/>
  <c r="E159" i="6" s="1"/>
  <c r="F158" i="6"/>
  <c r="E158" i="6" s="1"/>
  <c r="F157" i="6"/>
  <c r="E157" i="6" s="1"/>
  <c r="F156" i="6"/>
  <c r="E156" i="6" s="1"/>
  <c r="F155" i="6"/>
  <c r="E155" i="6" s="1"/>
  <c r="F154" i="6"/>
  <c r="E154" i="6" s="1"/>
  <c r="F153" i="6"/>
  <c r="E153" i="6" s="1"/>
  <c r="F152" i="6"/>
  <c r="E152" i="6" s="1"/>
  <c r="F151" i="6"/>
  <c r="E151" i="6" s="1"/>
  <c r="E150" i="6"/>
  <c r="F149" i="6"/>
  <c r="E149" i="6" s="1"/>
  <c r="F148" i="6"/>
  <c r="E148" i="6" s="1"/>
  <c r="F147" i="6"/>
  <c r="E147" i="6" s="1"/>
  <c r="F146" i="6"/>
  <c r="E146" i="6" s="1"/>
  <c r="F145" i="6"/>
  <c r="E145" i="6" s="1"/>
  <c r="F144" i="6"/>
  <c r="F143" i="6"/>
  <c r="E143" i="6"/>
  <c r="F142" i="6"/>
  <c r="E142" i="6"/>
  <c r="F141" i="6"/>
  <c r="E141" i="6" s="1"/>
  <c r="F140" i="6"/>
  <c r="E140" i="6" s="1"/>
  <c r="F139" i="6"/>
  <c r="E139" i="6"/>
  <c r="F138" i="6"/>
  <c r="E138" i="6"/>
  <c r="F137" i="6"/>
  <c r="E137" i="6" s="1"/>
  <c r="F136" i="6"/>
  <c r="E136" i="6" s="1"/>
  <c r="F135" i="6"/>
  <c r="E135" i="6"/>
  <c r="F134" i="6"/>
  <c r="E134" i="6"/>
  <c r="F133" i="6"/>
  <c r="E133" i="6" s="1"/>
  <c r="F132" i="6"/>
  <c r="E132" i="6" s="1"/>
  <c r="F131" i="6"/>
  <c r="E131" i="6"/>
  <c r="F130" i="6"/>
  <c r="F129" i="6"/>
  <c r="F128" i="6"/>
  <c r="F127" i="6"/>
  <c r="F126" i="6"/>
  <c r="F124" i="6"/>
  <c r="F123" i="6"/>
  <c r="F121" i="6"/>
  <c r="F120" i="6"/>
  <c r="F118" i="6"/>
  <c r="F117" i="6"/>
  <c r="F116" i="6"/>
  <c r="F115" i="6"/>
  <c r="F113" i="6"/>
  <c r="F112" i="6"/>
  <c r="F111" i="6"/>
  <c r="F110" i="6"/>
  <c r="F109" i="6"/>
  <c r="F108" i="6"/>
  <c r="F106" i="6"/>
  <c r="F105" i="6"/>
  <c r="F104" i="6"/>
  <c r="F103" i="6"/>
  <c r="F102" i="6"/>
  <c r="F101" i="6"/>
  <c r="F100" i="6"/>
  <c r="F99" i="6"/>
  <c r="F98" i="6"/>
  <c r="F97" i="6"/>
  <c r="F96" i="6"/>
  <c r="F95" i="6"/>
  <c r="F93" i="6"/>
  <c r="F92" i="6"/>
  <c r="F91" i="6"/>
  <c r="F90" i="6"/>
  <c r="F89" i="6"/>
  <c r="F88" i="6"/>
  <c r="F87" i="6"/>
  <c r="F84" i="6"/>
  <c r="F83" i="6"/>
  <c r="F82" i="6"/>
  <c r="F81" i="6"/>
  <c r="F80" i="6"/>
  <c r="F79" i="6"/>
  <c r="F78" i="6"/>
  <c r="F77" i="6"/>
  <c r="F76" i="6"/>
  <c r="F75" i="6"/>
  <c r="F74" i="6"/>
  <c r="F72" i="6"/>
  <c r="F71" i="6"/>
  <c r="F70" i="6"/>
  <c r="F68" i="6"/>
  <c r="F67" i="6"/>
  <c r="F66" i="6"/>
  <c r="F65" i="6"/>
  <c r="F64" i="6"/>
  <c r="F63" i="6"/>
  <c r="F61" i="6"/>
  <c r="F60" i="6"/>
  <c r="F59" i="6"/>
  <c r="F58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E42" i="6"/>
  <c r="F42" i="6" s="1"/>
  <c r="F38" i="6"/>
  <c r="F37" i="6"/>
  <c r="F36" i="6"/>
  <c r="F35" i="6"/>
  <c r="F34" i="6"/>
  <c r="F33" i="6"/>
  <c r="F32" i="6"/>
  <c r="F31" i="6"/>
  <c r="F30" i="6"/>
  <c r="F29" i="6"/>
  <c r="F28" i="6"/>
  <c r="F27" i="6" s="1"/>
  <c r="F26" i="6"/>
  <c r="F25" i="6"/>
  <c r="F24" i="6"/>
  <c r="F23" i="6"/>
  <c r="F22" i="6"/>
  <c r="F21" i="6" s="1"/>
  <c r="F19" i="6"/>
  <c r="F18" i="6"/>
  <c r="F17" i="6" s="1"/>
  <c r="F16" i="6"/>
  <c r="F15" i="6" s="1"/>
  <c r="F14" i="6"/>
  <c r="E13" i="6"/>
  <c r="F13" i="6" s="1"/>
  <c r="F12" i="6"/>
  <c r="F11" i="6"/>
  <c r="F10" i="6"/>
  <c r="F8" i="6"/>
  <c r="E8" i="6"/>
  <c r="E7" i="6"/>
  <c r="F7" i="6" s="1"/>
  <c r="J200" i="6" l="1"/>
  <c r="L3" i="6"/>
  <c r="M3" i="6" s="1"/>
  <c r="F6" i="6"/>
  <c r="F20" i="6"/>
  <c r="G20" i="6" s="1"/>
  <c r="F9" i="6"/>
  <c r="C27" i="5"/>
  <c r="C24" i="5"/>
  <c r="D24" i="5" s="1"/>
  <c r="C21" i="5"/>
  <c r="C20" i="5"/>
  <c r="C19" i="5"/>
  <c r="C18" i="5"/>
  <c r="C14" i="5"/>
  <c r="C11" i="5"/>
  <c r="C7" i="5"/>
  <c r="C6" i="5"/>
  <c r="C5" i="5"/>
  <c r="F5" i="6" l="1"/>
  <c r="G5" i="6" l="1"/>
  <c r="G39" i="6" l="1"/>
  <c r="G16" i="6"/>
  <c r="G35" i="6"/>
  <c r="G31" i="6"/>
  <c r="G23" i="6"/>
  <c r="G19" i="6"/>
  <c r="G36" i="6"/>
  <c r="G24" i="6"/>
  <c r="G38" i="6"/>
  <c r="G34" i="6"/>
  <c r="G30" i="6"/>
  <c r="G26" i="6"/>
  <c r="G22" i="6"/>
  <c r="G18" i="6"/>
  <c r="G14" i="6"/>
  <c r="G37" i="6"/>
  <c r="G33" i="6"/>
  <c r="G29" i="6"/>
  <c r="G25" i="6"/>
  <c r="G32" i="6"/>
  <c r="G28" i="6"/>
  <c r="G7" i="6"/>
  <c r="G27" i="6"/>
  <c r="G8" i="6"/>
  <c r="G10" i="6"/>
  <c r="G17" i="6"/>
  <c r="G11" i="6"/>
  <c r="G21" i="6"/>
  <c r="G12" i="6"/>
  <c r="G15" i="6"/>
  <c r="G13" i="6"/>
  <c r="G6" i="6"/>
  <c r="G9" i="6"/>
  <c r="E39" i="6" l="1"/>
  <c r="H4" i="6"/>
  <c r="E6" i="4" l="1"/>
</calcChain>
</file>

<file path=xl/sharedStrings.xml><?xml version="1.0" encoding="utf-8"?>
<sst xmlns="http://schemas.openxmlformats.org/spreadsheetml/2006/main" count="653" uniqueCount="246">
  <si>
    <t>Наименование вида работы (услуги)  или группы работ (услуг)</t>
  </si>
  <si>
    <t>Периодичность/
количественный
показатель
работы
(услуги)</t>
  </si>
  <si>
    <t>Единица
измерения
работы
(услуги)</t>
  </si>
  <si>
    <t>Стоимость/
сметная
стоимость
работы
(услуги) за
единицу</t>
  </si>
  <si>
    <t/>
  </si>
  <si>
    <t>раз за период</t>
  </si>
  <si>
    <t>шт</t>
  </si>
  <si>
    <t>Итого</t>
  </si>
  <si>
    <t xml:space="preserve">Техническое обслуживание конструктивных элементов зданий: </t>
  </si>
  <si>
    <t>Стены и фасады</t>
  </si>
  <si>
    <t>Отбивка отслоившейся отделки наружной поверхности стен (штукатурки, облицовочной плитки)</t>
  </si>
  <si>
    <t xml:space="preserve">Ремонт и замена облицовочной плитки ступеней входной группы </t>
  </si>
  <si>
    <t>Ремонт и замена противоскользящих реек на ступенях</t>
  </si>
  <si>
    <t>Ремонт и замена потолков МОП с заменой потолочной плитки</t>
  </si>
  <si>
    <t>Восстановление стен металлическим обрамлением технологической шахты в местах МОП</t>
  </si>
  <si>
    <t>Восстановление накладок на поручнях металлической лестницы</t>
  </si>
  <si>
    <t>Укрепление козырьков, ограждений и перил крылец</t>
  </si>
  <si>
    <t>Покраска фасада (частичная покраска фасада)</t>
  </si>
  <si>
    <t>Крыши и водосточные системы</t>
  </si>
  <si>
    <t>Укрепление защитной решетки водоприемной воронки</t>
  </si>
  <si>
    <t>Прочистка водоприемной воронки внутреннего водостока</t>
  </si>
  <si>
    <t>Прочистка водостока от засорения</t>
  </si>
  <si>
    <t>Укрепление рядовых звеньев, водоприемных воронок, колен наружного водостока; промазка образовавшихся свищей мастиками</t>
  </si>
  <si>
    <t>Оконные и дверные заполнения</t>
  </si>
  <si>
    <t>Укрепление, регулировка пружин, доводчиков и амортизаторов на входных дверях</t>
  </si>
  <si>
    <t>Установка, укрепление ручек и шпингалетов на оконных и дверных заполнениях</t>
  </si>
  <si>
    <t>Утепление оконных и дверных проемов</t>
  </si>
  <si>
    <t>Внешнее благоустройство</t>
  </si>
  <si>
    <t>Вывеска, снятие, укрепление фасадных табличек</t>
  </si>
  <si>
    <t>Закрытие и раскрытие продухов</t>
  </si>
  <si>
    <t>Установка и окраска урн, лавочек, металлических ограждений</t>
  </si>
  <si>
    <t>Агротехнические мероприятия по посадке и уходу за зелеными насаждениями</t>
  </si>
  <si>
    <t>Дератизация, дезинсекция, дезинфекция мест общего пользования, подвалов</t>
  </si>
  <si>
    <t>Техническое обслуживание общих коммуникаций, технических устройств и технических помещений жилого дома</t>
  </si>
  <si>
    <t>Центральное отопление</t>
  </si>
  <si>
    <t>Консервация и расконсервация систем центрального отопления</t>
  </si>
  <si>
    <t>Регулировка и набивка сальников</t>
  </si>
  <si>
    <t>Уплотнение сгонов</t>
  </si>
  <si>
    <t>Очистка от накипи запорной арматуры</t>
  </si>
  <si>
    <t>Испытание систем центрального отопления</t>
  </si>
  <si>
    <t>Отключение радиаторов при их течи</t>
  </si>
  <si>
    <t>Промывка системы центрального отопления и горячего водоснабжения гидравлическим и гидропневматическим способом</t>
  </si>
  <si>
    <t>Ликвидация воздушных пробок в радиаторах и стояках</t>
  </si>
  <si>
    <t>Водопровод и канализация, горячее водоснабжение</t>
  </si>
  <si>
    <t>Смена прокладок и набивка сальников в водопроводных и вентильных кранах в технических помещениях</t>
  </si>
  <si>
    <t>Прочистка трубопроводов горячего и холодного водоснабжения</t>
  </si>
  <si>
    <t>Временная заделка свищей и трещин на внутренних трубопроводах и стояках</t>
  </si>
  <si>
    <t>Консервация и расконсервация поливочной системы</t>
  </si>
  <si>
    <t>Утепление трубопроводов</t>
  </si>
  <si>
    <t>Прочистка дренажных систем</t>
  </si>
  <si>
    <t>Техническое обслуживание повысительных насосных станций</t>
  </si>
  <si>
    <t>Проверка исправности канализационной вытяжки</t>
  </si>
  <si>
    <t>Прочистка канализационных стояков от жировых отложений</t>
  </si>
  <si>
    <t>Электроснабжение</t>
  </si>
  <si>
    <t>Замена перегоревших электроламп</t>
  </si>
  <si>
    <t>Укрепление плафонов и ослабленных участков наружной электропроводки</t>
  </si>
  <si>
    <t>Протяжка электрических контактов в щитах</t>
  </si>
  <si>
    <t>Ремонт запирающих устройств и закрытие на замки групповых щитков и распределительных шкафов</t>
  </si>
  <si>
    <t>Обеспыливание электрооборудования</t>
  </si>
  <si>
    <t>Замеры сопротивления изоляции электрооборудования</t>
  </si>
  <si>
    <t>раз</t>
  </si>
  <si>
    <t>м2</t>
  </si>
  <si>
    <t>Осмотр внутренней и наружной окраски и отделки</t>
  </si>
  <si>
    <t>Осмотр внутренней и наружной штукатурки</t>
  </si>
  <si>
    <t>Осмотр кровли рулонной</t>
  </si>
  <si>
    <t>Осмотр водопровода, канализации и горячего водоснабжения</t>
  </si>
  <si>
    <t>Осмотр линий электрических сетей, арматуры и электрооборудования (силовые установки)</t>
  </si>
  <si>
    <t>Осмотр линий электрических сетей, арматуры и электрооборудования на лестничных клетках</t>
  </si>
  <si>
    <t>№ п/п</t>
  </si>
  <si>
    <t>Страхование лифтового оборудования</t>
  </si>
  <si>
    <t>Контроль параметров (давление, температура, расход) теплоносителя, поступающего из теплосети и возвращаемого в теплосеть, а также параметров теплоносителя, поступающего и возвращаемого из каждой системы теплопотребления, с записью в оперативном журнале;</t>
  </si>
  <si>
    <t>Корректировка режима регулятора в соответствии с параметрами теплоносителя и температурой наружного воздуха;</t>
  </si>
  <si>
    <t>Проверка срабатывания автоматики переключения насосов с основного на резервный, включения резервных насосов по сигналам датчиков давления, отключения насосов по сигналам датчиков «сухого хода»;</t>
  </si>
  <si>
    <t>Контроль и ремонт работы автоматических регуляторов прямого действия, корректировка их настроек;</t>
  </si>
  <si>
    <t>Оценка технического состояния и технологические операции восстановительного характера, регулирование и наладка, очистка, смазка</t>
  </si>
  <si>
    <t>Экспертиза безопасности и техническое освидетельствование</t>
  </si>
  <si>
    <t>Эксплуатация приборов учета</t>
  </si>
  <si>
    <t xml:space="preserve">контроль технического состояния работоспособности оборудования; </t>
  </si>
  <si>
    <t xml:space="preserve">планово-профилактические работы: демонтаж, монтаж, чистка (промывка) расходомеров (водосчётчиков), калибровка средств измерения, наладка оборудования, устранение протечек, набивка сальников и ревизия запорной арматуры, антикоррозийная подкраска элементов узла, очистка фильтрующих устройств </t>
  </si>
  <si>
    <t>подготовка к отопительному сезону: осмотр, промывка и чистка расходомеров, проверка исправности оборудования, предъявление представителю теплоснабжающей организации узла учёта тепловой энергии для оформления Акта допуска в эксплуатацию.</t>
  </si>
  <si>
    <t xml:space="preserve">Размещение информации на сайте ФГИС Аршин </t>
  </si>
  <si>
    <t xml:space="preserve">Проверка работоспособности и наладка оборудования на месте эксплуатации </t>
  </si>
  <si>
    <t>контроль технического состояния работоспособности оборудования</t>
  </si>
  <si>
    <t xml:space="preserve">снятие показаний с приборов учета и передача информации ресурсоснабжающей организации </t>
  </si>
  <si>
    <t xml:space="preserve">размещение информации на сайте ФГИС Аршин </t>
  </si>
  <si>
    <t xml:space="preserve">замена прокладок, замена крепежа, чистка расходомеров в случае выявления некорректных показаний, замена неисправных элементов узла: запорной арматуры, тройников, фильтров, патрубков обвязки счётчиков </t>
  </si>
  <si>
    <t>Контроль и ремонт действия обратных клапанов;</t>
  </si>
  <si>
    <t>Проверка величины давления воздуха в мембранных расширительных баках;</t>
  </si>
  <si>
    <t>Контроль и ремонт исправности сигнализации схем автоматики переключения насосов;</t>
  </si>
  <si>
    <t>Приборы учёта тепловой энергии:</t>
  </si>
  <si>
    <t>Приборы учёта холодной и горячей воды:</t>
  </si>
  <si>
    <t>Приборы учёта электрической энергии:</t>
  </si>
  <si>
    <t>замена прокладок, замена крепежа, чистка расходомеров в случае выявления некорректных показаний, замена неисправных элементов узла: запорной арматуры, тройников, фильтров, патрубков обвязки счётчиков</t>
  </si>
  <si>
    <t xml:space="preserve">в соответсвии с планом работ на год </t>
  </si>
  <si>
    <t xml:space="preserve">уборка площадки перед входом в подъезд; </t>
  </si>
  <si>
    <t xml:space="preserve">подметание тротуаров в летний период; </t>
  </si>
  <si>
    <t xml:space="preserve">очистка урн; </t>
  </si>
  <si>
    <t>1.1.</t>
  </si>
  <si>
    <t>1.1.1.</t>
  </si>
  <si>
    <t>1.1.2.</t>
  </si>
  <si>
    <t>1.1.3.</t>
  </si>
  <si>
    <t>Управление</t>
  </si>
  <si>
    <t>Текущий ремонт</t>
  </si>
  <si>
    <t>1.2.</t>
  </si>
  <si>
    <t>1.3.</t>
  </si>
  <si>
    <t>1.4.</t>
  </si>
  <si>
    <t>1.5.</t>
  </si>
  <si>
    <t>1.6.</t>
  </si>
  <si>
    <t>1.8.</t>
  </si>
  <si>
    <t>1.9.</t>
  </si>
  <si>
    <t>1.7.</t>
  </si>
  <si>
    <t>Диспетчеризация (Аварийно диспетчерская служба)</t>
  </si>
  <si>
    <t>Обслуживание ИТП</t>
  </si>
  <si>
    <t>АППЗ (Обслуживание противопожарной системы)</t>
  </si>
  <si>
    <t>ПЗУ (Обслуживание домофонного оборудования)</t>
  </si>
  <si>
    <t>Обслуживание лифтового оборудования</t>
  </si>
  <si>
    <t>Уборка придомовой территории</t>
  </si>
  <si>
    <t>Уборка лестничных клеток МОП</t>
  </si>
  <si>
    <t xml:space="preserve">Содержание общего имущества жилого дома </t>
  </si>
  <si>
    <t>Содержание</t>
  </si>
  <si>
    <t>1.1.1.1.</t>
  </si>
  <si>
    <t>1.1.1.2.</t>
  </si>
  <si>
    <t>1.1.1.3.</t>
  </si>
  <si>
    <t>1.1.1.4.</t>
  </si>
  <si>
    <t>1.1.2.1.</t>
  </si>
  <si>
    <t>1.1.2.2.</t>
  </si>
  <si>
    <t>1.1.2.3.</t>
  </si>
  <si>
    <t>Техническое обслуживание лифтового оборудования</t>
  </si>
  <si>
    <t>Техническое освидетельствование лифтового оборудования</t>
  </si>
  <si>
    <t>Нанесение трафарета поэтажных указателей</t>
  </si>
  <si>
    <t>Установка/укрепление парапета на кровле</t>
  </si>
  <si>
    <t>Укрепление/замена напольной плитки, бордюров в МОП</t>
  </si>
  <si>
    <t>Замена линолеума в лифтах</t>
  </si>
  <si>
    <t>Монтаж кабель-каналов к светильникам в МОП</t>
  </si>
  <si>
    <t>Установка/демонтаж зеркал в лифтах</t>
  </si>
  <si>
    <t>м</t>
  </si>
  <si>
    <t>Осмотр оконные и дверные заполнения</t>
  </si>
  <si>
    <t>раз за м2</t>
  </si>
  <si>
    <t>Разовые работы по санитарной обработке ОИ</t>
  </si>
  <si>
    <t>шт.</t>
  </si>
  <si>
    <t>Регулировка кранов, вентилей и задвижек в технических подпольях, помещениях ИТП</t>
  </si>
  <si>
    <t>пролет</t>
  </si>
  <si>
    <t xml:space="preserve">раз </t>
  </si>
  <si>
    <r>
      <t>Измерение температуры электрических контактов с помощью пирометра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</si>
  <si>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Закупка материалов для ремонта лифта</t>
  </si>
  <si>
    <t>Полы и потолки</t>
  </si>
  <si>
    <t>Замена поручней в лифтах</t>
  </si>
  <si>
    <t>Рихтовка порталов лифта после вандализма</t>
  </si>
  <si>
    <t>Замена защитной решетки водоприемной воронки</t>
  </si>
  <si>
    <t>Испытание пожарных лестниц и кровельных ограждений</t>
  </si>
  <si>
    <t>Перекатка пожарных рукавов</t>
  </si>
  <si>
    <t>Заделка технологических шахт в МОПах гипрок</t>
  </si>
  <si>
    <t>Ремонт дверок пожарных щкафов , установка замков</t>
  </si>
  <si>
    <t>Замена дверок пожарных шкафов</t>
  </si>
  <si>
    <t>Ремонт, укрепление почтовых ящиков, замена замка</t>
  </si>
  <si>
    <t>Окраска ограждающей конструкции контейнерной площадки (бетонной)</t>
  </si>
  <si>
    <t>Окраска ограждающей конструкции контейнерной площадки (металлической)</t>
  </si>
  <si>
    <t>Частичный ремонт фасада (трещины)</t>
  </si>
  <si>
    <t>Окраска стен в МОП</t>
  </si>
  <si>
    <t>Штукатурка стен в МОП</t>
  </si>
  <si>
    <t>Укрепление оголовков вентиляционных труб и металлических покрытий парапета</t>
  </si>
  <si>
    <t>Проверка исправности оголовков вентиляционных каналов</t>
  </si>
  <si>
    <t>Очистка  кровли</t>
  </si>
  <si>
    <t>Ремонт оголовка</t>
  </si>
  <si>
    <t>Мелкий ремонт оборудования детской и спортивной площадки</t>
  </si>
  <si>
    <t>Ремонт металлических ограждений газонов</t>
  </si>
  <si>
    <t>Ремонт пандуса</t>
  </si>
  <si>
    <t>Ремонт и окраска полусфер</t>
  </si>
  <si>
    <t>Замена полусфер (малая)</t>
  </si>
  <si>
    <t>Замена полусфер (большая)</t>
  </si>
  <si>
    <t>Очистка воздухосборников</t>
  </si>
  <si>
    <t>Осмотр системы центрального отопления в подвалах и тех этажах</t>
  </si>
  <si>
    <t>Замена трубопровода 25 мм</t>
  </si>
  <si>
    <t>Замена трубопровода 32 мм</t>
  </si>
  <si>
    <t>Замена трубопровода 40 мм</t>
  </si>
  <si>
    <t>Замена трубопровода 50 мм</t>
  </si>
  <si>
    <t>Замена трубопровода 65 мм</t>
  </si>
  <si>
    <t>грщ</t>
  </si>
  <si>
    <t>рукав</t>
  </si>
  <si>
    <t>Промывка теплообменников химическим способом без разбора</t>
  </si>
  <si>
    <t>Вентиляция</t>
  </si>
  <si>
    <t>Смена вентиляционных решеток</t>
  </si>
  <si>
    <t>Осмотр вентканалов</t>
  </si>
  <si>
    <t>Ремонт вентиляционных коробов</t>
  </si>
  <si>
    <t>Очистка поверхности фасадов и отмостки пескоструйным аппаратом</t>
  </si>
  <si>
    <t>Промывка теплообменников химическим способом с разбора</t>
  </si>
  <si>
    <t>п.м.</t>
  </si>
  <si>
    <t>Прочистка вентиляционных каналов</t>
  </si>
  <si>
    <t xml:space="preserve">Цена
работы
(услуги),
в рублях </t>
  </si>
  <si>
    <t xml:space="preserve">
количественный
показатель
работы
(услуги)</t>
  </si>
  <si>
    <t>Стоимость работ по многоквартирному дому</t>
  </si>
  <si>
    <t>*</t>
  </si>
  <si>
    <t>Стоимость работ подлежит ежегодному изменению (переасчет производится раз в год на основании изменения уровня инфляции за прошедший период)</t>
  </si>
  <si>
    <t>1.1.2.4.</t>
  </si>
  <si>
    <t>1.8.1.</t>
  </si>
  <si>
    <t>1.8.2.</t>
  </si>
  <si>
    <t>1.8.3.</t>
  </si>
  <si>
    <t xml:space="preserve">Стоимость
за м² </t>
  </si>
  <si>
    <t>Работы по содержанию общего имущества**</t>
  </si>
  <si>
    <t xml:space="preserve">* При выполнении работ не включенных в перечень УК вправе применить стоимость сопоставимых работ </t>
  </si>
  <si>
    <t>** Стоимость работ рассчитывается исходя из нормативных показателей и рыночных цен на метриалы</t>
  </si>
  <si>
    <t>Вид работ</t>
  </si>
  <si>
    <t>затраты на ФОТ и материалы в месяц</t>
  </si>
  <si>
    <t>площадь для которой оказывается услуга</t>
  </si>
  <si>
    <t>тариф</t>
  </si>
  <si>
    <t>Техническое обслуживание конструктивных элементов зданий</t>
  </si>
  <si>
    <t>Работы по содержанию общего имущества</t>
  </si>
  <si>
    <t>Работы и услуги по договорам с подрядной организацией</t>
  </si>
  <si>
    <t>стоимость договора в месяц</t>
  </si>
  <si>
    <t>Техническо обслуживание</t>
  </si>
  <si>
    <t>Техничсекое освидельствование</t>
  </si>
  <si>
    <t>Страхование</t>
  </si>
  <si>
    <t>Закупка материалов для ремонта лифта/ ремонт лифта</t>
  </si>
  <si>
    <t>Наименование услуги</t>
  </si>
  <si>
    <t>ФОТ сотрудников с учетом всех налоговых отчислений в месяц</t>
  </si>
  <si>
    <t>Накладные расходы</t>
  </si>
  <si>
    <t>1.1.3.1</t>
  </si>
  <si>
    <t>1.1.3.2</t>
  </si>
  <si>
    <t>мытье лифтовых холлов первых этажей в зимний период</t>
  </si>
  <si>
    <t>мытье лифтовых холлов первых этажей в летний период</t>
  </si>
  <si>
    <t xml:space="preserve">мытье пола кабины лифта; </t>
  </si>
  <si>
    <t>мытье квартирных холлов;</t>
  </si>
  <si>
    <t>влажное подметание и мытье подсобных помещений;</t>
  </si>
  <si>
    <t>уборка мест общего пользования (лоджии, приямки, лестницы)</t>
  </si>
  <si>
    <t xml:space="preserve">влажная протирка стен, дверей, плафонов и потолков кабины лифта;  </t>
  </si>
  <si>
    <t xml:space="preserve">влажная протирка подоконников и отопительных приборов; </t>
  </si>
  <si>
    <t xml:space="preserve">уборка подвалов; </t>
  </si>
  <si>
    <t xml:space="preserve">мытье окон; </t>
  </si>
  <si>
    <t xml:space="preserve">влажная протирка стен, дверей, плафонов; </t>
  </si>
  <si>
    <t>уборка кровли;</t>
  </si>
  <si>
    <t xml:space="preserve">подметание снега (ручное); </t>
  </si>
  <si>
    <t>посыпка песком (ручная);</t>
  </si>
  <si>
    <t>сдвигание снега (ручное);</t>
  </si>
  <si>
    <t xml:space="preserve">перекидывание снега и скола после механизированной уборки (м3); </t>
  </si>
  <si>
    <t>подметание снега с тротуаров (трактор щетка);</t>
  </si>
  <si>
    <t xml:space="preserve">уборка тротуаров в зимний период; </t>
  </si>
  <si>
    <t>уборка детских площадок;</t>
  </si>
  <si>
    <t>уборка газонов зимой;</t>
  </si>
  <si>
    <t>уборка газонов летом;</t>
  </si>
  <si>
    <t xml:space="preserve">выкашивание газонов; </t>
  </si>
  <si>
    <t xml:space="preserve">окапывание кустарников; </t>
  </si>
  <si>
    <t xml:space="preserve">уборка контейнерных площадок, вынос тяжелого мусора с мест общего пользования; </t>
  </si>
  <si>
    <r>
      <t>очистка от песка территорий после зимней посыпки</t>
    </r>
    <r>
      <rPr>
        <b/>
        <sz val="11"/>
        <color theme="1"/>
        <rFont val="Times New Roman"/>
        <family val="1"/>
        <charset val="204"/>
      </rPr>
      <t>;</t>
    </r>
  </si>
  <si>
    <t>Обезпыливание входных групп и тротуаров 1 раз в год</t>
  </si>
  <si>
    <t>Полив в летний период</t>
  </si>
  <si>
    <t xml:space="preserve">Перечень работ по многоквартирному дому, расположенному по адресу г. Мурино Охтинская аллея, д.14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</si>
</sst>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#,##0.00000"/>
  </numFmts>
  <fonts count="17" x14ac:knownFonts="1">
    <font>
      <sz val="11"/>
      <color rgb="FF000000"/>
      <name val="Calibri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0" fillId="0" borderId="3" xfId="0" applyBorder="1"/>
    <xf numFmtId="0" fontId="7" fillId="0" borderId="3" xfId="0" applyFont="1" applyBorder="1"/>
    <xf numFmtId="2" fontId="2" fillId="0" borderId="0" xfId="0" applyNumberFormat="1" applyFont="1"/>
    <xf numFmtId="4" fontId="2" fillId="0" borderId="0" xfId="0" applyNumberFormat="1" applyFont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4" fontId="2" fillId="0" borderId="6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3" xfId="0" applyFont="1" applyBorder="1"/>
    <xf numFmtId="0" fontId="1" fillId="0" borderId="5" xfId="0" applyFont="1" applyBorder="1" applyAlignment="1">
      <alignment horizontal="center"/>
    </xf>
    <xf numFmtId="4" fontId="2" fillId="0" borderId="1" xfId="0" applyNumberFormat="1" applyFont="1" applyBorder="1"/>
    <xf numFmtId="0" fontId="10" fillId="0" borderId="3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/>
    </xf>
    <xf numFmtId="4" fontId="2" fillId="0" borderId="4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3" xfId="0" applyFont="1" applyBorder="1"/>
    <xf numFmtId="0" fontId="8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0" fontId="8" fillId="0" borderId="0" xfId="0" applyFont="1"/>
    <xf numFmtId="0" fontId="13" fillId="0" borderId="0" xfId="0" applyFont="1"/>
    <xf numFmtId="0" fontId="13" fillId="0" borderId="3" xfId="0" applyFont="1" applyBorder="1"/>
    <xf numFmtId="4" fontId="2" fillId="0" borderId="5" xfId="0" applyNumberFormat="1" applyFont="1" applyBorder="1" applyAlignment="1">
      <alignment horizontal="right"/>
    </xf>
    <xf numFmtId="0" fontId="2" fillId="0" borderId="11" xfId="0" applyFont="1" applyBorder="1"/>
    <xf numFmtId="4" fontId="2" fillId="0" borderId="2" xfId="0" applyNumberFormat="1" applyFont="1" applyBorder="1" applyAlignment="1">
      <alignment horizontal="right"/>
    </xf>
    <xf numFmtId="0" fontId="2" fillId="0" borderId="3" xfId="0" applyFont="1" applyBorder="1"/>
    <xf numFmtId="0" fontId="8" fillId="0" borderId="2" xfId="0" applyFont="1" applyBorder="1"/>
    <xf numFmtId="0" fontId="7" fillId="0" borderId="13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4" fontId="2" fillId="0" borderId="15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1" fillId="0" borderId="1" xfId="0" applyNumberFormat="1" applyFont="1" applyBorder="1"/>
    <xf numFmtId="2" fontId="2" fillId="0" borderId="1" xfId="0" applyNumberFormat="1" applyFont="1" applyBorder="1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" fontId="7" fillId="0" borderId="3" xfId="0" applyNumberFormat="1" applyFont="1" applyBorder="1"/>
    <xf numFmtId="0" fontId="0" fillId="0" borderId="13" xfId="0" applyBorder="1"/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6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wrapText="1"/>
    </xf>
    <xf numFmtId="4" fontId="1" fillId="0" borderId="11" xfId="0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left"/>
    </xf>
    <xf numFmtId="4" fontId="10" fillId="0" borderId="1" xfId="0" applyNumberFormat="1" applyFont="1" applyBorder="1"/>
    <xf numFmtId="2" fontId="2" fillId="0" borderId="11" xfId="0" applyNumberFormat="1" applyFont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/>
    <xf numFmtId="0" fontId="1" fillId="0" borderId="3" xfId="0" applyFont="1" applyBorder="1"/>
    <xf numFmtId="2" fontId="0" fillId="0" borderId="0" xfId="0" applyNumberFormat="1"/>
    <xf numFmtId="4" fontId="0" fillId="0" borderId="0" xfId="0" applyNumberFormat="1"/>
    <xf numFmtId="164" fontId="1" fillId="0" borderId="1" xfId="0" applyNumberFormat="1" applyFont="1" applyBorder="1"/>
    <xf numFmtId="0" fontId="0" fillId="0" borderId="9" xfId="0" applyBorder="1"/>
    <xf numFmtId="4" fontId="7" fillId="0" borderId="3" xfId="0" applyNumberFormat="1" applyFont="1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3" xfId="0" applyNumberFormat="1" applyBorder="1"/>
    <xf numFmtId="4" fontId="0" fillId="0" borderId="3" xfId="0" applyNumberFormat="1" applyBorder="1" applyAlignment="1">
      <alignment wrapText="1"/>
    </xf>
    <xf numFmtId="164" fontId="0" fillId="0" borderId="3" xfId="0" applyNumberFormat="1" applyBorder="1"/>
    <xf numFmtId="0" fontId="0" fillId="0" borderId="3" xfId="0" applyBorder="1" applyAlignment="1">
      <alignment horizontal="center"/>
    </xf>
    <xf numFmtId="165" fontId="0" fillId="0" borderId="3" xfId="0" applyNumberFormat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left" vertical="center" wrapText="1"/>
    </xf>
    <xf numFmtId="4" fontId="0" fillId="0" borderId="3" xfId="0" applyNumberFormat="1" applyBorder="1" applyAlignment="1">
      <alignment vertical="center"/>
    </xf>
    <xf numFmtId="2" fontId="0" fillId="0" borderId="3" xfId="0" applyNumberFormat="1" applyBorder="1" applyAlignment="1">
      <alignment vertical="center"/>
    </xf>
    <xf numFmtId="0" fontId="8" fillId="0" borderId="3" xfId="0" applyFont="1" applyBorder="1" applyAlignment="1">
      <alignment horizontal="left" wrapText="1"/>
    </xf>
    <xf numFmtId="2" fontId="2" fillId="2" borderId="1" xfId="0" applyNumberFormat="1" applyFont="1" applyFill="1" applyBorder="1"/>
    <xf numFmtId="2" fontId="2" fillId="2" borderId="3" xfId="0" applyNumberFormat="1" applyFont="1" applyFill="1" applyBorder="1"/>
    <xf numFmtId="4" fontId="7" fillId="2" borderId="3" xfId="0" applyNumberFormat="1" applyFont="1" applyFill="1" applyBorder="1" applyAlignment="1">
      <alignment wrapText="1"/>
    </xf>
    <xf numFmtId="4" fontId="0" fillId="2" borderId="3" xfId="0" applyNumberFormat="1" applyFill="1" applyBorder="1" applyAlignment="1">
      <alignment wrapText="1"/>
    </xf>
    <xf numFmtId="166" fontId="0" fillId="2" borderId="3" xfId="0" applyNumberFormat="1" applyFill="1" applyBorder="1" applyAlignment="1">
      <alignment wrapText="1"/>
    </xf>
    <xf numFmtId="2" fontId="7" fillId="2" borderId="3" xfId="0" applyNumberFormat="1" applyFont="1" applyFill="1" applyBorder="1"/>
    <xf numFmtId="0" fontId="2" fillId="2" borderId="1" xfId="0" applyFont="1" applyFill="1" applyBorder="1"/>
    <xf numFmtId="4" fontId="10" fillId="0" borderId="1" xfId="0" applyNumberFormat="1" applyFont="1" applyBorder="1" applyAlignment="1">
      <alignment horizontal="right"/>
    </xf>
    <xf numFmtId="2" fontId="10" fillId="2" borderId="1" xfId="0" applyNumberFormat="1" applyFont="1" applyFill="1" applyBorder="1"/>
    <xf numFmtId="0" fontId="10" fillId="2" borderId="1" xfId="0" applyFont="1" applyFill="1" applyBorder="1"/>
    <xf numFmtId="4" fontId="2" fillId="0" borderId="16" xfId="0" applyNumberFormat="1" applyFont="1" applyBorder="1" applyAlignment="1">
      <alignment horizontal="right"/>
    </xf>
    <xf numFmtId="4" fontId="1" fillId="0" borderId="16" xfId="0" applyNumberFormat="1" applyFont="1" applyBorder="1" applyAlignment="1">
      <alignment horizontal="right"/>
    </xf>
    <xf numFmtId="4" fontId="1" fillId="0" borderId="7" xfId="0" applyNumberFormat="1" applyFont="1" applyBorder="1" applyAlignment="1">
      <alignment horizontal="right"/>
    </xf>
    <xf numFmtId="4" fontId="1" fillId="0" borderId="12" xfId="0" applyNumberFormat="1" applyFont="1" applyBorder="1" applyAlignment="1">
      <alignment horizontal="right"/>
    </xf>
    <xf numFmtId="4" fontId="2" fillId="0" borderId="17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" fontId="1" fillId="0" borderId="19" xfId="0" applyNumberFormat="1" applyFont="1" applyBorder="1" applyAlignment="1">
      <alignment horizontal="right"/>
    </xf>
    <xf numFmtId="4" fontId="1" fillId="0" borderId="20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2" fillId="0" borderId="15" xfId="0" applyFont="1" applyBorder="1"/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4" fillId="0" borderId="7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4" fontId="0" fillId="0" borderId="3" xfId="0" applyNumberForma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26F13-4115-49E1-BD89-1C4E48449E80}">
  <dimension ref="A1:M202"/>
  <sheetViews>
    <sheetView tabSelected="1" view="pageBreakPreview" zoomScale="90" zoomScaleNormal="100" zoomScaleSheetLayoutView="90" workbookViewId="0">
      <selection activeCell="I211" sqref="I211"/>
    </sheetView>
  </sheetViews>
  <sheetFormatPr defaultColWidth="14.42578125" defaultRowHeight="15" outlineLevelRow="2" x14ac:dyDescent="0.25"/>
  <cols>
    <col min="1" max="1" width="11.7109375" customWidth="1"/>
    <col min="2" max="2" width="70" customWidth="1"/>
    <col min="3" max="3" width="17.28515625" customWidth="1"/>
    <col min="4" max="4" width="15.7109375" customWidth="1"/>
    <col min="5" max="5" width="14" customWidth="1"/>
    <col min="6" max="6" width="17.28515625" customWidth="1"/>
    <col min="7" max="7" width="11.42578125" customWidth="1"/>
    <col min="8" max="8" width="12.42578125" customWidth="1"/>
    <col min="9" max="9" width="13.42578125" customWidth="1"/>
    <col min="10" max="10" width="15.28515625" customWidth="1"/>
    <col min="11" max="11" width="10.7109375" customWidth="1"/>
    <col min="12" max="12" width="15" customWidth="1"/>
  </cols>
  <sheetData>
    <row r="1" spans="1:13" x14ac:dyDescent="0.25">
      <c r="B1" s="130" t="s">
        <v>245</v>
      </c>
      <c r="C1" s="131"/>
      <c r="D1" s="131"/>
      <c r="E1" s="131"/>
      <c r="F1" s="131"/>
      <c r="G1" s="131"/>
      <c r="H1">
        <v>44402.5</v>
      </c>
    </row>
    <row r="2" spans="1:13" ht="90" x14ac:dyDescent="0.25">
      <c r="A2" s="20" t="s">
        <v>68</v>
      </c>
      <c r="B2" s="31" t="s">
        <v>0</v>
      </c>
      <c r="C2" s="24" t="s">
        <v>1</v>
      </c>
      <c r="D2" s="81" t="s">
        <v>2</v>
      </c>
      <c r="E2" s="1" t="s">
        <v>3</v>
      </c>
      <c r="F2" s="1" t="s">
        <v>188</v>
      </c>
      <c r="G2" s="1" t="s">
        <v>197</v>
      </c>
      <c r="H2" s="2"/>
      <c r="I2" s="2"/>
      <c r="J2" s="2"/>
      <c r="K2" s="2"/>
      <c r="L2" s="2"/>
    </row>
    <row r="3" spans="1:13" ht="18.75" x14ac:dyDescent="0.3">
      <c r="A3" s="40">
        <v>1</v>
      </c>
      <c r="B3" s="23" t="s">
        <v>118</v>
      </c>
      <c r="C3" s="25" t="s">
        <v>4</v>
      </c>
      <c r="D3" s="3" t="s">
        <v>4</v>
      </c>
      <c r="E3" s="4" t="s">
        <v>4</v>
      </c>
      <c r="F3" s="78">
        <f>H1*G3*12</f>
        <v>18478544.399999999</v>
      </c>
      <c r="G3" s="79">
        <v>34.68</v>
      </c>
      <c r="H3" s="10">
        <f>G4+G130+G144+G162+G167+G168+G169+G179+G197</f>
        <v>34.68</v>
      </c>
      <c r="I3" s="5"/>
      <c r="J3" s="11"/>
      <c r="K3" s="5"/>
      <c r="L3" s="11">
        <f>F4+F130+F144+F162+F167+F168+F169+F179+F197</f>
        <v>18478544.400000002</v>
      </c>
      <c r="M3" s="85">
        <f>F3-L3</f>
        <v>0</v>
      </c>
    </row>
    <row r="4" spans="1:13" x14ac:dyDescent="0.25">
      <c r="A4" s="9" t="s">
        <v>97</v>
      </c>
      <c r="B4" s="9" t="s">
        <v>119</v>
      </c>
      <c r="C4" s="5"/>
      <c r="D4" s="3"/>
      <c r="E4" s="4"/>
      <c r="F4" s="35">
        <f>H1*10.47*12</f>
        <v>5578730.1000000006</v>
      </c>
      <c r="G4" s="106">
        <v>10.47</v>
      </c>
      <c r="H4" s="11">
        <f>F5+F20+F39</f>
        <v>5578730.1000000006</v>
      </c>
      <c r="I4" s="11"/>
      <c r="J4" s="5"/>
      <c r="K4" s="5"/>
      <c r="L4" s="5"/>
    </row>
    <row r="5" spans="1:13" outlineLevel="1" x14ac:dyDescent="0.25">
      <c r="A5" s="41" t="s">
        <v>98</v>
      </c>
      <c r="B5" s="9" t="s">
        <v>8</v>
      </c>
      <c r="C5" s="26"/>
      <c r="D5" s="3"/>
      <c r="E5" s="4"/>
      <c r="F5" s="4">
        <f>F6+F9+F15+F17</f>
        <v>29272.82</v>
      </c>
      <c r="G5" s="63">
        <f>F5*G4/F4</f>
        <v>5.493838560141133E-2</v>
      </c>
      <c r="H5" s="11"/>
      <c r="I5" s="5"/>
      <c r="J5" s="5"/>
      <c r="K5" s="5"/>
      <c r="L5" s="5"/>
    </row>
    <row r="6" spans="1:13" outlineLevel="1" x14ac:dyDescent="0.25">
      <c r="A6" s="41" t="s">
        <v>120</v>
      </c>
      <c r="B6" s="18" t="s">
        <v>9</v>
      </c>
      <c r="C6" s="26"/>
      <c r="D6" s="3"/>
      <c r="E6" s="4"/>
      <c r="F6" s="4">
        <f>SUM(F7:F8)</f>
        <v>2080.88</v>
      </c>
      <c r="G6" s="63">
        <f>F6*$G$5/$F$5</f>
        <v>3.9053356605296247E-3</v>
      </c>
      <c r="H6" s="5"/>
      <c r="I6" s="5"/>
      <c r="J6" s="11"/>
      <c r="K6" s="5"/>
      <c r="L6" s="5"/>
    </row>
    <row r="7" spans="1:13" outlineLevel="2" x14ac:dyDescent="0.25">
      <c r="A7" s="42"/>
      <c r="B7" s="8" t="s">
        <v>62</v>
      </c>
      <c r="C7" s="28">
        <v>2</v>
      </c>
      <c r="D7" s="82" t="s">
        <v>5</v>
      </c>
      <c r="E7" s="72">
        <f>1591.28/2</f>
        <v>795.64</v>
      </c>
      <c r="F7" s="7">
        <f>E7*C7</f>
        <v>1591.28</v>
      </c>
      <c r="G7" s="62">
        <f t="shared" ref="G7:G19" si="0">F7*$G$5/$F$5</f>
        <v>2.9864684796276483E-3</v>
      </c>
      <c r="H7" s="5"/>
      <c r="I7" s="5"/>
      <c r="J7" s="5"/>
      <c r="K7" s="5"/>
      <c r="L7" s="5"/>
    </row>
    <row r="8" spans="1:13" outlineLevel="2" x14ac:dyDescent="0.25">
      <c r="A8" s="42"/>
      <c r="B8" s="8" t="s">
        <v>63</v>
      </c>
      <c r="C8" s="34">
        <v>2</v>
      </c>
      <c r="D8" s="82" t="s">
        <v>5</v>
      </c>
      <c r="E8" s="73">
        <f>489.6/2</f>
        <v>244.8</v>
      </c>
      <c r="F8" s="72">
        <f>E8*C8</f>
        <v>489.6</v>
      </c>
      <c r="G8" s="86">
        <f>F8*$G$5/$F$5</f>
        <v>9.1886718090197631E-4</v>
      </c>
      <c r="H8" s="5"/>
      <c r="I8" s="5"/>
      <c r="J8" s="5"/>
      <c r="K8" s="5"/>
      <c r="L8" s="5"/>
    </row>
    <row r="9" spans="1:13" outlineLevel="1" x14ac:dyDescent="0.25">
      <c r="A9" s="41" t="s">
        <v>121</v>
      </c>
      <c r="B9" s="18" t="s">
        <v>18</v>
      </c>
      <c r="C9" s="60"/>
      <c r="D9" s="82"/>
      <c r="E9" s="47"/>
      <c r="F9" s="4">
        <f>SUM(F10:F14)</f>
        <v>14566.62</v>
      </c>
      <c r="G9" s="63">
        <f t="shared" si="0"/>
        <v>2.7338212938460671E-2</v>
      </c>
      <c r="H9" s="5"/>
      <c r="I9" s="5"/>
      <c r="J9" s="5"/>
      <c r="K9" s="5"/>
      <c r="L9" s="5"/>
    </row>
    <row r="10" spans="1:13" outlineLevel="2" x14ac:dyDescent="0.25">
      <c r="A10" s="42"/>
      <c r="B10" s="20" t="s">
        <v>21</v>
      </c>
      <c r="C10" s="27">
        <v>2</v>
      </c>
      <c r="D10" s="82" t="s">
        <v>5</v>
      </c>
      <c r="E10" s="7">
        <v>822.68</v>
      </c>
      <c r="F10" s="7">
        <f>E10*C10</f>
        <v>1645.36</v>
      </c>
      <c r="G10" s="62">
        <f t="shared" si="0"/>
        <v>3.0879642662762982E-3</v>
      </c>
      <c r="H10" s="5"/>
      <c r="I10" s="5"/>
      <c r="J10" s="5"/>
      <c r="K10" s="5"/>
      <c r="L10" s="5"/>
    </row>
    <row r="11" spans="1:13" ht="30" outlineLevel="2" x14ac:dyDescent="0.25">
      <c r="A11" s="42"/>
      <c r="B11" s="12" t="s">
        <v>22</v>
      </c>
      <c r="C11" s="27">
        <v>1</v>
      </c>
      <c r="D11" s="82" t="s">
        <v>5</v>
      </c>
      <c r="E11" s="7">
        <v>331.85</v>
      </c>
      <c r="F11" s="7">
        <f>E11*C11</f>
        <v>331.85</v>
      </c>
      <c r="G11" s="86">
        <f t="shared" si="0"/>
        <v>6.2280652365670106E-4</v>
      </c>
      <c r="H11" s="5"/>
      <c r="I11" s="5"/>
      <c r="J11" s="5"/>
      <c r="K11" s="5"/>
      <c r="L11" s="5"/>
    </row>
    <row r="12" spans="1:13" outlineLevel="2" x14ac:dyDescent="0.25">
      <c r="A12" s="42"/>
      <c r="B12" s="20" t="s">
        <v>161</v>
      </c>
      <c r="C12" s="27">
        <v>2</v>
      </c>
      <c r="D12" s="82" t="s">
        <v>5</v>
      </c>
      <c r="E12" s="7">
        <v>363</v>
      </c>
      <c r="F12" s="7">
        <f>E12*C12</f>
        <v>726</v>
      </c>
      <c r="G12" s="86">
        <f t="shared" si="0"/>
        <v>1.3625358932492539E-3</v>
      </c>
      <c r="H12" s="5"/>
      <c r="I12" s="5"/>
      <c r="J12" s="5"/>
      <c r="K12" s="5"/>
      <c r="L12" s="5"/>
    </row>
    <row r="13" spans="1:13" outlineLevel="2" x14ac:dyDescent="0.25">
      <c r="A13" s="42"/>
      <c r="B13" s="20" t="s">
        <v>64</v>
      </c>
      <c r="C13" s="27">
        <v>2</v>
      </c>
      <c r="D13" s="82" t="s">
        <v>5</v>
      </c>
      <c r="E13" s="7">
        <f>4896.1/2</f>
        <v>2448.0500000000002</v>
      </c>
      <c r="F13" s="7">
        <f>E13*C13</f>
        <v>4896.1000000000004</v>
      </c>
      <c r="G13" s="62">
        <f t="shared" si="0"/>
        <v>9.1888594861400455E-3</v>
      </c>
      <c r="H13" s="5"/>
      <c r="I13" s="5"/>
      <c r="J13" s="5"/>
      <c r="K13" s="5"/>
      <c r="L13" s="5"/>
    </row>
    <row r="14" spans="1:13" outlineLevel="2" x14ac:dyDescent="0.25">
      <c r="A14" s="42"/>
      <c r="B14" s="20" t="s">
        <v>162</v>
      </c>
      <c r="C14" s="27">
        <v>1</v>
      </c>
      <c r="D14" s="82" t="s">
        <v>5</v>
      </c>
      <c r="E14" s="7">
        <v>6967.31</v>
      </c>
      <c r="F14" s="7">
        <f>E14*C14</f>
        <v>6967.31</v>
      </c>
      <c r="G14" s="62">
        <f t="shared" si="0"/>
        <v>1.3076046769138375E-2</v>
      </c>
      <c r="H14" s="5"/>
      <c r="I14" s="5"/>
      <c r="J14" s="5"/>
      <c r="K14" s="5"/>
      <c r="L14" s="5"/>
    </row>
    <row r="15" spans="1:13" outlineLevel="1" x14ac:dyDescent="0.25">
      <c r="A15" s="41" t="s">
        <v>122</v>
      </c>
      <c r="B15" s="18" t="s">
        <v>23</v>
      </c>
      <c r="C15" s="61"/>
      <c r="D15" s="82"/>
      <c r="E15" s="4"/>
      <c r="F15" s="4">
        <f>SUM(F16:F16)</f>
        <v>3339.84</v>
      </c>
      <c r="G15" s="63">
        <f t="shared" si="0"/>
        <v>6.268115534035246E-3</v>
      </c>
      <c r="H15" s="5"/>
      <c r="I15" s="5"/>
      <c r="J15" s="5"/>
      <c r="K15" s="5"/>
      <c r="L15" s="5"/>
    </row>
    <row r="16" spans="1:13" outlineLevel="2" x14ac:dyDescent="0.25">
      <c r="A16" s="42"/>
      <c r="B16" s="20" t="s">
        <v>136</v>
      </c>
      <c r="C16" s="28">
        <v>2</v>
      </c>
      <c r="D16" s="82" t="s">
        <v>5</v>
      </c>
      <c r="E16" s="7">
        <v>1669.92</v>
      </c>
      <c r="F16" s="7">
        <f>E16*C16</f>
        <v>3339.84</v>
      </c>
      <c r="G16" s="62">
        <f t="shared" si="0"/>
        <v>6.268115534035246E-3</v>
      </c>
      <c r="H16" s="5"/>
      <c r="I16" s="5"/>
      <c r="J16" s="5"/>
      <c r="K16" s="5"/>
      <c r="L16" s="5"/>
    </row>
    <row r="17" spans="1:12" outlineLevel="1" x14ac:dyDescent="0.25">
      <c r="A17" s="41" t="s">
        <v>123</v>
      </c>
      <c r="B17" s="18" t="s">
        <v>27</v>
      </c>
      <c r="C17" s="29"/>
      <c r="D17" s="82"/>
      <c r="E17" s="36"/>
      <c r="F17" s="36">
        <f>SUM(F18:F19)</f>
        <v>9285.48</v>
      </c>
      <c r="G17" s="63">
        <f t="shared" si="0"/>
        <v>1.7426721468385788E-2</v>
      </c>
      <c r="H17" s="5"/>
      <c r="I17" s="5"/>
      <c r="J17" s="5"/>
      <c r="K17" s="5"/>
      <c r="L17" s="5"/>
    </row>
    <row r="18" spans="1:12" outlineLevel="2" x14ac:dyDescent="0.25">
      <c r="A18" s="8"/>
      <c r="B18" s="20" t="s">
        <v>29</v>
      </c>
      <c r="C18" s="28">
        <v>2</v>
      </c>
      <c r="D18" s="82" t="s">
        <v>5</v>
      </c>
      <c r="E18" s="73">
        <v>258.89999999999998</v>
      </c>
      <c r="F18" s="73">
        <f>E18*C18</f>
        <v>517.79999999999995</v>
      </c>
      <c r="G18" s="86">
        <f t="shared" si="0"/>
        <v>9.7179212882157523E-4</v>
      </c>
      <c r="H18" s="5"/>
      <c r="I18" s="5"/>
      <c r="J18" s="5"/>
      <c r="K18" s="5"/>
      <c r="L18" s="5"/>
    </row>
    <row r="19" spans="1:12" outlineLevel="2" x14ac:dyDescent="0.25">
      <c r="A19" s="8"/>
      <c r="B19" s="20" t="s">
        <v>32</v>
      </c>
      <c r="C19" s="38">
        <v>12</v>
      </c>
      <c r="D19" s="82" t="s">
        <v>5</v>
      </c>
      <c r="E19" s="73">
        <v>730.64</v>
      </c>
      <c r="F19" s="73">
        <f>E19*C19</f>
        <v>8767.68</v>
      </c>
      <c r="G19" s="62">
        <f t="shared" si="0"/>
        <v>1.6454929339564214E-2</v>
      </c>
      <c r="H19" s="5"/>
      <c r="I19" s="5"/>
      <c r="J19" s="5"/>
      <c r="K19" s="5"/>
      <c r="L19" s="5"/>
    </row>
    <row r="20" spans="1:12" outlineLevel="1" x14ac:dyDescent="0.25">
      <c r="A20" s="41" t="s">
        <v>99</v>
      </c>
      <c r="B20" s="52" t="s">
        <v>33</v>
      </c>
      <c r="C20" s="53"/>
      <c r="D20" s="82"/>
      <c r="E20" s="37"/>
      <c r="F20" s="37">
        <f>F21+F27+F32+F37</f>
        <v>31887.22</v>
      </c>
      <c r="G20" s="80">
        <f>F20*G4/F4</f>
        <v>5.9845016234070909E-2</v>
      </c>
      <c r="H20" s="5"/>
      <c r="I20" s="5"/>
      <c r="J20" s="5"/>
      <c r="K20" s="5"/>
      <c r="L20" s="5"/>
    </row>
    <row r="21" spans="1:12" outlineLevel="1" x14ac:dyDescent="0.25">
      <c r="A21" s="41" t="s">
        <v>124</v>
      </c>
      <c r="B21" s="18" t="s">
        <v>34</v>
      </c>
      <c r="C21" s="54"/>
      <c r="D21" s="82"/>
      <c r="E21" s="4"/>
      <c r="F21" s="4">
        <f>SUM(F22:F26)</f>
        <v>18259.61</v>
      </c>
      <c r="G21" s="63">
        <f>F21*$G$5/$F$5</f>
        <v>3.4269110222772743E-2</v>
      </c>
      <c r="H21" s="5"/>
      <c r="I21" s="5"/>
      <c r="J21" s="5"/>
      <c r="K21" s="5"/>
      <c r="L21" s="5"/>
    </row>
    <row r="22" spans="1:12" outlineLevel="2" x14ac:dyDescent="0.25">
      <c r="A22" s="42"/>
      <c r="B22" s="20" t="s">
        <v>35</v>
      </c>
      <c r="C22" s="28">
        <v>2</v>
      </c>
      <c r="D22" s="82" t="s">
        <v>5</v>
      </c>
      <c r="E22" s="7">
        <v>1337.31</v>
      </c>
      <c r="F22" s="7">
        <f>E22*C22</f>
        <v>2674.62</v>
      </c>
      <c r="G22" s="62">
        <f t="shared" ref="G22:G37" si="1">F22*$G$5/$F$5</f>
        <v>5.0196497944935527E-3</v>
      </c>
      <c r="H22" s="5"/>
      <c r="I22" s="5"/>
      <c r="J22" s="5"/>
      <c r="K22" s="5"/>
      <c r="L22" s="5"/>
    </row>
    <row r="23" spans="1:12" outlineLevel="2" x14ac:dyDescent="0.25">
      <c r="A23" s="42"/>
      <c r="B23" s="20" t="s">
        <v>38</v>
      </c>
      <c r="C23" s="28">
        <v>1</v>
      </c>
      <c r="D23" s="82" t="s">
        <v>5</v>
      </c>
      <c r="E23" s="7">
        <v>509.9</v>
      </c>
      <c r="F23" s="7">
        <f>E23*C23</f>
        <v>509.9</v>
      </c>
      <c r="G23" s="86">
        <f t="shared" si="1"/>
        <v>9.5696563631927618E-4</v>
      </c>
      <c r="H23" s="5"/>
      <c r="I23" s="5"/>
      <c r="J23" s="5"/>
      <c r="K23" s="5"/>
      <c r="L23" s="5"/>
    </row>
    <row r="24" spans="1:12" outlineLevel="2" x14ac:dyDescent="0.25">
      <c r="A24" s="42"/>
      <c r="B24" s="20" t="s">
        <v>39</v>
      </c>
      <c r="C24" s="28">
        <v>1</v>
      </c>
      <c r="D24" s="82" t="s">
        <v>5</v>
      </c>
      <c r="E24" s="7">
        <v>2085.7600000000002</v>
      </c>
      <c r="F24" s="7">
        <f>E24*C24</f>
        <v>2085.7600000000002</v>
      </c>
      <c r="G24" s="62">
        <f t="shared" si="1"/>
        <v>3.9144943039993996E-3</v>
      </c>
      <c r="H24" s="5"/>
      <c r="I24" s="5"/>
      <c r="J24" s="5"/>
      <c r="K24" s="5"/>
      <c r="L24" s="5"/>
    </row>
    <row r="25" spans="1:12" ht="27.75" customHeight="1" outlineLevel="2" x14ac:dyDescent="0.25">
      <c r="A25" s="42"/>
      <c r="B25" s="12" t="s">
        <v>41</v>
      </c>
      <c r="C25" s="28">
        <v>1</v>
      </c>
      <c r="D25" s="82" t="s">
        <v>5</v>
      </c>
      <c r="E25" s="7">
        <v>5994.89</v>
      </c>
      <c r="F25" s="7">
        <f>E25*C25</f>
        <v>5994.89</v>
      </c>
      <c r="G25" s="62">
        <f t="shared" si="1"/>
        <v>1.1251036916089559E-2</v>
      </c>
      <c r="H25" s="5"/>
      <c r="I25" s="5"/>
      <c r="J25" s="5"/>
      <c r="K25" s="5"/>
      <c r="L25" s="5"/>
    </row>
    <row r="26" spans="1:12" outlineLevel="2" x14ac:dyDescent="0.25">
      <c r="A26" s="42"/>
      <c r="B26" s="20" t="s">
        <v>171</v>
      </c>
      <c r="C26" s="28">
        <v>2</v>
      </c>
      <c r="D26" s="82" t="s">
        <v>5</v>
      </c>
      <c r="E26" s="7">
        <v>3497.22</v>
      </c>
      <c r="F26" s="7">
        <f>E26*C26</f>
        <v>6994.44</v>
      </c>
      <c r="G26" s="62">
        <f t="shared" si="1"/>
        <v>1.3126963571870954E-2</v>
      </c>
      <c r="H26" s="5"/>
      <c r="I26" s="5"/>
      <c r="J26" s="5"/>
      <c r="K26" s="5"/>
      <c r="L26" s="5"/>
    </row>
    <row r="27" spans="1:12" outlineLevel="1" x14ac:dyDescent="0.25">
      <c r="A27" s="41" t="s">
        <v>125</v>
      </c>
      <c r="B27" s="18" t="s">
        <v>43</v>
      </c>
      <c r="C27" s="29"/>
      <c r="D27" s="82"/>
      <c r="E27" s="4"/>
      <c r="F27" s="4">
        <f>SUM(F28:F31)</f>
        <v>9554.7900000000009</v>
      </c>
      <c r="G27" s="63">
        <f>F27*$G$5/$F$5</f>
        <v>1.7932154721017959E-2</v>
      </c>
      <c r="H27" s="5"/>
      <c r="I27" s="5"/>
      <c r="J27" s="5"/>
      <c r="K27" s="5"/>
      <c r="L27" s="5"/>
    </row>
    <row r="28" spans="1:12" outlineLevel="2" x14ac:dyDescent="0.25">
      <c r="A28" s="42"/>
      <c r="B28" s="20" t="s">
        <v>47</v>
      </c>
      <c r="C28" s="28">
        <v>2</v>
      </c>
      <c r="D28" s="82" t="s">
        <v>5</v>
      </c>
      <c r="E28" s="7">
        <v>375.62</v>
      </c>
      <c r="F28" s="7">
        <f>E28*C28</f>
        <v>751.24</v>
      </c>
      <c r="G28" s="62">
        <f t="shared" si="1"/>
        <v>1.4099055984084978E-3</v>
      </c>
      <c r="H28" s="5"/>
      <c r="I28" s="5"/>
      <c r="J28" s="5"/>
      <c r="K28" s="5"/>
      <c r="L28" s="5"/>
    </row>
    <row r="29" spans="1:12" outlineLevel="2" x14ac:dyDescent="0.25">
      <c r="A29" s="42"/>
      <c r="B29" s="20" t="s">
        <v>50</v>
      </c>
      <c r="C29" s="28">
        <v>12</v>
      </c>
      <c r="D29" s="82" t="s">
        <v>5</v>
      </c>
      <c r="E29" s="7">
        <v>653.19000000000005</v>
      </c>
      <c r="F29" s="7">
        <f>E29*C29</f>
        <v>7838.2800000000007</v>
      </c>
      <c r="G29" s="62">
        <f t="shared" si="1"/>
        <v>1.4710658183660831E-2</v>
      </c>
      <c r="H29" s="5"/>
      <c r="I29" s="5"/>
      <c r="J29" s="5"/>
      <c r="K29" s="5"/>
      <c r="L29" s="5"/>
    </row>
    <row r="30" spans="1:12" outlineLevel="2" x14ac:dyDescent="0.25">
      <c r="A30" s="42"/>
      <c r="B30" s="20" t="s">
        <v>51</v>
      </c>
      <c r="C30" s="28">
        <v>1</v>
      </c>
      <c r="D30" s="82" t="s">
        <v>5</v>
      </c>
      <c r="E30" s="7">
        <v>206.79</v>
      </c>
      <c r="F30" s="7">
        <f>E30*C30</f>
        <v>206.79</v>
      </c>
      <c r="G30" s="86">
        <f t="shared" si="1"/>
        <v>3.880975170316986E-4</v>
      </c>
      <c r="H30" s="5"/>
      <c r="I30" s="5"/>
      <c r="J30" s="5"/>
      <c r="K30" s="5"/>
      <c r="L30" s="5"/>
    </row>
    <row r="31" spans="1:12" outlineLevel="2" x14ac:dyDescent="0.25">
      <c r="A31" s="42"/>
      <c r="B31" s="20" t="s">
        <v>65</v>
      </c>
      <c r="C31" s="28">
        <v>2</v>
      </c>
      <c r="D31" s="82" t="s">
        <v>5</v>
      </c>
      <c r="E31" s="43">
        <v>379.24</v>
      </c>
      <c r="F31" s="7">
        <f>E31*C31</f>
        <v>758.48</v>
      </c>
      <c r="G31" s="86">
        <f t="shared" si="1"/>
        <v>1.4234934219169342E-3</v>
      </c>
      <c r="H31" s="5"/>
      <c r="I31" s="5"/>
      <c r="J31" s="5"/>
      <c r="K31" s="5"/>
      <c r="L31" s="5"/>
    </row>
    <row r="32" spans="1:12" outlineLevel="1" x14ac:dyDescent="0.25">
      <c r="A32" s="41" t="s">
        <v>126</v>
      </c>
      <c r="B32" s="18" t="s">
        <v>53</v>
      </c>
      <c r="C32" s="29"/>
      <c r="D32" s="82"/>
      <c r="E32" s="4"/>
      <c r="F32" s="4">
        <f>SUM(F33:F36)</f>
        <v>2308.3799999999997</v>
      </c>
      <c r="G32" s="63">
        <f t="shared" si="1"/>
        <v>4.3323011091717803E-3</v>
      </c>
      <c r="H32" s="5"/>
      <c r="I32" s="5"/>
      <c r="J32" s="5"/>
      <c r="K32" s="5"/>
      <c r="L32" s="5"/>
    </row>
    <row r="33" spans="1:12" outlineLevel="2" x14ac:dyDescent="0.25">
      <c r="A33" s="8"/>
      <c r="B33" s="20" t="s">
        <v>58</v>
      </c>
      <c r="C33" s="28">
        <v>2</v>
      </c>
      <c r="D33" s="82" t="s">
        <v>5</v>
      </c>
      <c r="E33" s="7">
        <v>362.88</v>
      </c>
      <c r="F33" s="7">
        <f>E33*C33</f>
        <v>725.76</v>
      </c>
      <c r="G33" s="86">
        <f t="shared" si="1"/>
        <v>1.3620854681605766E-3</v>
      </c>
      <c r="H33" s="5"/>
      <c r="I33" s="5"/>
      <c r="J33" s="5"/>
      <c r="K33" s="5"/>
      <c r="L33" s="5"/>
    </row>
    <row r="34" spans="1:12" outlineLevel="2" x14ac:dyDescent="0.25">
      <c r="A34" s="8"/>
      <c r="B34" s="20" t="s">
        <v>143</v>
      </c>
      <c r="C34" s="27">
        <v>1</v>
      </c>
      <c r="D34" s="82" t="s">
        <v>5</v>
      </c>
      <c r="E34" s="72">
        <v>287.39999999999998</v>
      </c>
      <c r="F34" s="7">
        <f>E34*C34</f>
        <v>287.39999999999998</v>
      </c>
      <c r="G34" s="86">
        <f t="shared" si="1"/>
        <v>5.3938404369123353E-4</v>
      </c>
      <c r="H34" s="5"/>
      <c r="I34" s="5"/>
      <c r="J34" s="5"/>
      <c r="K34" s="5"/>
      <c r="L34" s="5"/>
    </row>
    <row r="35" spans="1:12" outlineLevel="2" x14ac:dyDescent="0.25">
      <c r="A35" s="8"/>
      <c r="B35" s="20" t="s">
        <v>66</v>
      </c>
      <c r="C35" s="28">
        <v>2</v>
      </c>
      <c r="D35" s="82" t="s">
        <v>5</v>
      </c>
      <c r="E35" s="73">
        <v>316.02999999999997</v>
      </c>
      <c r="F35" s="7">
        <f>E35*C35</f>
        <v>632.05999999999995</v>
      </c>
      <c r="G35" s="86">
        <f t="shared" si="1"/>
        <v>1.186232006456093E-3</v>
      </c>
      <c r="H35" s="5"/>
      <c r="I35" s="5"/>
      <c r="J35" s="5"/>
      <c r="K35" s="5"/>
      <c r="L35" s="5"/>
    </row>
    <row r="36" spans="1:12" outlineLevel="2" x14ac:dyDescent="0.25">
      <c r="A36" s="8"/>
      <c r="B36" s="20" t="s">
        <v>67</v>
      </c>
      <c r="C36" s="27">
        <v>2</v>
      </c>
      <c r="D36" s="82" t="s">
        <v>5</v>
      </c>
      <c r="E36" s="74">
        <v>331.58</v>
      </c>
      <c r="F36" s="75">
        <f>E36*C36</f>
        <v>663.16</v>
      </c>
      <c r="G36" s="86">
        <f t="shared" si="1"/>
        <v>1.2445995908638777E-3</v>
      </c>
      <c r="H36" s="5"/>
      <c r="I36" s="5"/>
      <c r="J36" s="5"/>
      <c r="K36" s="5"/>
      <c r="L36" s="5"/>
    </row>
    <row r="37" spans="1:12" ht="15.75" customHeight="1" outlineLevel="2" x14ac:dyDescent="0.25">
      <c r="A37" s="41" t="s">
        <v>193</v>
      </c>
      <c r="B37" s="76" t="s">
        <v>180</v>
      </c>
      <c r="C37" s="65"/>
      <c r="D37" s="83"/>
      <c r="E37" s="73"/>
      <c r="F37" s="17">
        <f>F38</f>
        <v>1764.44</v>
      </c>
      <c r="G37" s="63">
        <f t="shared" si="1"/>
        <v>3.3114501811084209E-3</v>
      </c>
    </row>
    <row r="38" spans="1:12" ht="15.75" customHeight="1" outlineLevel="2" x14ac:dyDescent="0.25">
      <c r="A38" s="8"/>
      <c r="B38" s="33" t="s">
        <v>182</v>
      </c>
      <c r="C38" s="65">
        <v>1</v>
      </c>
      <c r="D38" s="82" t="s">
        <v>5</v>
      </c>
      <c r="E38" s="77">
        <v>1764.44</v>
      </c>
      <c r="F38" s="77">
        <f>E38*C38</f>
        <v>1764.44</v>
      </c>
      <c r="G38" s="62">
        <f>F38*$G$5/$F$5</f>
        <v>3.3114501811084209E-3</v>
      </c>
    </row>
    <row r="39" spans="1:12" outlineLevel="1" x14ac:dyDescent="0.25">
      <c r="A39" s="41" t="s">
        <v>100</v>
      </c>
      <c r="B39" s="9" t="s">
        <v>198</v>
      </c>
      <c r="C39" s="28">
        <v>297</v>
      </c>
      <c r="D39" s="82" t="s">
        <v>5</v>
      </c>
      <c r="E39" s="73">
        <f>F39/C39</f>
        <v>18577.676969696971</v>
      </c>
      <c r="F39" s="17">
        <f>G39*H1*12</f>
        <v>5517570.0600000005</v>
      </c>
      <c r="G39" s="107">
        <f>G4-G5-G20</f>
        <v>10.355216598164517</v>
      </c>
      <c r="H39" s="5"/>
      <c r="I39" s="5"/>
      <c r="J39" s="5"/>
      <c r="K39" s="5"/>
      <c r="L39" s="5"/>
    </row>
    <row r="40" spans="1:12" hidden="1" outlineLevel="1" x14ac:dyDescent="0.25">
      <c r="A40" s="41" t="s">
        <v>216</v>
      </c>
      <c r="B40" s="9" t="s">
        <v>8</v>
      </c>
      <c r="C40" s="26"/>
      <c r="D40" s="3"/>
      <c r="E40" s="116"/>
      <c r="F40" s="50"/>
      <c r="G40" s="50"/>
      <c r="H40" s="5"/>
    </row>
    <row r="41" spans="1:12" hidden="1" outlineLevel="1" x14ac:dyDescent="0.25">
      <c r="A41" s="41"/>
      <c r="B41" s="18" t="s">
        <v>9</v>
      </c>
      <c r="C41" s="26"/>
      <c r="D41" s="3"/>
      <c r="E41" s="116"/>
      <c r="F41" s="50"/>
      <c r="G41" s="50"/>
      <c r="H41" s="5"/>
    </row>
    <row r="42" spans="1:12" hidden="1" outlineLevel="2" x14ac:dyDescent="0.25">
      <c r="A42" s="41"/>
      <c r="B42" s="8" t="s">
        <v>10</v>
      </c>
      <c r="C42" s="27">
        <v>1</v>
      </c>
      <c r="D42" s="14" t="s">
        <v>61</v>
      </c>
      <c r="E42" s="117">
        <f>1955.1/10</f>
        <v>195.51</v>
      </c>
      <c r="F42" s="83">
        <f>E42*C42</f>
        <v>195.51</v>
      </c>
      <c r="G42" s="50"/>
      <c r="H42" s="5"/>
    </row>
    <row r="43" spans="1:12" hidden="1" outlineLevel="2" x14ac:dyDescent="0.25">
      <c r="A43" s="42"/>
      <c r="B43" s="8" t="s">
        <v>151</v>
      </c>
      <c r="C43" s="27">
        <v>1</v>
      </c>
      <c r="D43" s="13" t="s">
        <v>61</v>
      </c>
      <c r="E43" s="118">
        <v>1904.74</v>
      </c>
      <c r="F43" s="83">
        <f t="shared" ref="F43:F56" si="2">E43*C43</f>
        <v>1904.74</v>
      </c>
      <c r="G43" s="50"/>
      <c r="H43" s="5"/>
    </row>
    <row r="44" spans="1:12" hidden="1" outlineLevel="2" x14ac:dyDescent="0.25">
      <c r="A44" s="42"/>
      <c r="B44" s="8" t="s">
        <v>14</v>
      </c>
      <c r="C44" s="27">
        <v>1</v>
      </c>
      <c r="D44" s="13" t="s">
        <v>61</v>
      </c>
      <c r="E44" s="118">
        <v>2694.91</v>
      </c>
      <c r="F44" s="83">
        <f t="shared" si="2"/>
        <v>2694.91</v>
      </c>
      <c r="G44" s="50"/>
      <c r="H44" s="5"/>
    </row>
    <row r="45" spans="1:12" hidden="1" outlineLevel="2" x14ac:dyDescent="0.25">
      <c r="A45" s="42"/>
      <c r="B45" s="8" t="s">
        <v>15</v>
      </c>
      <c r="C45" s="27">
        <v>1</v>
      </c>
      <c r="D45" s="13" t="s">
        <v>61</v>
      </c>
      <c r="E45" s="118">
        <v>1175.23</v>
      </c>
      <c r="F45" s="83">
        <f t="shared" si="2"/>
        <v>1175.23</v>
      </c>
      <c r="G45" s="50"/>
      <c r="H45" s="5"/>
    </row>
    <row r="46" spans="1:12" hidden="1" outlineLevel="2" x14ac:dyDescent="0.25">
      <c r="A46" s="42"/>
      <c r="B46" s="8" t="s">
        <v>152</v>
      </c>
      <c r="C46" s="27">
        <v>1</v>
      </c>
      <c r="D46" s="13" t="s">
        <v>6</v>
      </c>
      <c r="E46" s="118">
        <v>565.47</v>
      </c>
      <c r="F46" s="83">
        <f t="shared" si="2"/>
        <v>565.47</v>
      </c>
      <c r="G46" s="50"/>
      <c r="H46" s="5"/>
    </row>
    <row r="47" spans="1:12" hidden="1" outlineLevel="2" x14ac:dyDescent="0.25">
      <c r="A47" s="42"/>
      <c r="B47" s="8" t="s">
        <v>153</v>
      </c>
      <c r="C47" s="27">
        <v>1</v>
      </c>
      <c r="D47" s="13" t="s">
        <v>6</v>
      </c>
      <c r="E47" s="118">
        <v>1742.62</v>
      </c>
      <c r="F47" s="83">
        <f t="shared" si="2"/>
        <v>1742.62</v>
      </c>
      <c r="G47" s="50"/>
      <c r="H47" s="5"/>
    </row>
    <row r="48" spans="1:12" hidden="1" outlineLevel="2" x14ac:dyDescent="0.25">
      <c r="A48" s="42"/>
      <c r="B48" s="20" t="s">
        <v>154</v>
      </c>
      <c r="C48" s="27">
        <v>1</v>
      </c>
      <c r="D48" s="13" t="s">
        <v>6</v>
      </c>
      <c r="E48" s="118">
        <v>409.99</v>
      </c>
      <c r="F48" s="83">
        <f t="shared" si="2"/>
        <v>409.99</v>
      </c>
      <c r="G48" s="50"/>
      <c r="H48" s="5"/>
    </row>
    <row r="49" spans="1:8" hidden="1" outlineLevel="2" x14ac:dyDescent="0.25">
      <c r="A49" s="42"/>
      <c r="B49" s="20" t="s">
        <v>155</v>
      </c>
      <c r="C49" s="27">
        <v>1</v>
      </c>
      <c r="D49" s="13" t="s">
        <v>61</v>
      </c>
      <c r="E49" s="118">
        <v>788.33</v>
      </c>
      <c r="F49" s="83">
        <f t="shared" si="2"/>
        <v>788.33</v>
      </c>
      <c r="G49" s="50"/>
      <c r="H49" s="5"/>
    </row>
    <row r="50" spans="1:8" hidden="1" outlineLevel="2" x14ac:dyDescent="0.25">
      <c r="A50" s="42"/>
      <c r="B50" s="20" t="s">
        <v>156</v>
      </c>
      <c r="C50" s="27">
        <v>1</v>
      </c>
      <c r="D50" s="13" t="s">
        <v>61</v>
      </c>
      <c r="E50" s="118">
        <v>1066.57</v>
      </c>
      <c r="F50" s="83">
        <f t="shared" si="2"/>
        <v>1066.57</v>
      </c>
      <c r="G50" s="50"/>
      <c r="H50" s="5"/>
    </row>
    <row r="51" spans="1:8" hidden="1" outlineLevel="2" x14ac:dyDescent="0.25">
      <c r="A51" s="42"/>
      <c r="B51" s="8" t="s">
        <v>16</v>
      </c>
      <c r="C51" s="27">
        <v>1</v>
      </c>
      <c r="D51" s="13" t="s">
        <v>61</v>
      </c>
      <c r="E51" s="118">
        <v>207.57</v>
      </c>
      <c r="F51" s="83">
        <f t="shared" si="2"/>
        <v>207.57</v>
      </c>
      <c r="G51" s="50"/>
      <c r="H51" s="5"/>
    </row>
    <row r="52" spans="1:8" hidden="1" outlineLevel="2" x14ac:dyDescent="0.25">
      <c r="A52" s="42"/>
      <c r="B52" s="8" t="s">
        <v>17</v>
      </c>
      <c r="C52" s="27">
        <v>1</v>
      </c>
      <c r="D52" s="13" t="s">
        <v>61</v>
      </c>
      <c r="E52" s="118">
        <v>302.14999999999998</v>
      </c>
      <c r="F52" s="83">
        <f t="shared" si="2"/>
        <v>302.14999999999998</v>
      </c>
      <c r="G52" s="50"/>
      <c r="H52" s="5"/>
    </row>
    <row r="53" spans="1:8" hidden="1" outlineLevel="2" x14ac:dyDescent="0.25">
      <c r="A53" s="42"/>
      <c r="B53" s="8" t="s">
        <v>157</v>
      </c>
      <c r="C53" s="27">
        <v>1</v>
      </c>
      <c r="D53" s="13" t="s">
        <v>61</v>
      </c>
      <c r="E53" s="118">
        <v>851.21</v>
      </c>
      <c r="F53" s="83">
        <f t="shared" si="2"/>
        <v>851.21</v>
      </c>
      <c r="G53" s="50"/>
      <c r="H53" s="5"/>
    </row>
    <row r="54" spans="1:8" hidden="1" outlineLevel="2" x14ac:dyDescent="0.25">
      <c r="A54" s="55"/>
      <c r="B54" s="8" t="s">
        <v>159</v>
      </c>
      <c r="C54" s="34">
        <v>1</v>
      </c>
      <c r="D54" s="13" t="s">
        <v>61</v>
      </c>
      <c r="E54" s="119">
        <v>653.19000000000005</v>
      </c>
      <c r="F54" s="83">
        <f t="shared" si="2"/>
        <v>653.19000000000005</v>
      </c>
      <c r="G54" s="50"/>
      <c r="H54" s="5"/>
    </row>
    <row r="55" spans="1:8" hidden="1" outlineLevel="2" x14ac:dyDescent="0.25">
      <c r="A55" s="55"/>
      <c r="B55" s="8" t="s">
        <v>158</v>
      </c>
      <c r="C55" s="34">
        <v>1</v>
      </c>
      <c r="D55" s="13" t="s">
        <v>61</v>
      </c>
      <c r="E55" s="119">
        <v>582.57000000000005</v>
      </c>
      <c r="F55" s="83">
        <f t="shared" si="2"/>
        <v>582.57000000000005</v>
      </c>
      <c r="G55" s="50"/>
      <c r="H55" s="5"/>
    </row>
    <row r="56" spans="1:8" hidden="1" outlineLevel="2" x14ac:dyDescent="0.25">
      <c r="A56" s="55"/>
      <c r="B56" s="67" t="s">
        <v>184</v>
      </c>
      <c r="C56" s="34">
        <v>1</v>
      </c>
      <c r="D56" s="58" t="s">
        <v>61</v>
      </c>
      <c r="E56" s="119">
        <v>326.81</v>
      </c>
      <c r="F56" s="83">
        <f t="shared" si="2"/>
        <v>326.81</v>
      </c>
      <c r="G56" s="50"/>
      <c r="H56" s="5"/>
    </row>
    <row r="57" spans="1:8" hidden="1" outlineLevel="2" x14ac:dyDescent="0.25">
      <c r="A57" s="42"/>
      <c r="B57" s="56" t="s">
        <v>145</v>
      </c>
      <c r="C57" s="57"/>
      <c r="D57" s="58"/>
      <c r="E57" s="120"/>
      <c r="F57" s="50"/>
      <c r="G57" s="50"/>
      <c r="H57" s="5"/>
    </row>
    <row r="58" spans="1:8" hidden="1" outlineLevel="2" x14ac:dyDescent="0.25">
      <c r="A58" s="42"/>
      <c r="B58" s="8" t="s">
        <v>11</v>
      </c>
      <c r="C58" s="27">
        <v>1</v>
      </c>
      <c r="D58" s="13" t="s">
        <v>61</v>
      </c>
      <c r="E58" s="118">
        <v>1248.99</v>
      </c>
      <c r="F58" s="83">
        <f>C58*E58</f>
        <v>1248.99</v>
      </c>
      <c r="G58" s="50"/>
      <c r="H58" s="5"/>
    </row>
    <row r="59" spans="1:8" hidden="1" outlineLevel="2" x14ac:dyDescent="0.25">
      <c r="A59" s="42"/>
      <c r="B59" s="8" t="s">
        <v>12</v>
      </c>
      <c r="C59" s="27">
        <v>1</v>
      </c>
      <c r="D59" s="13" t="s">
        <v>6</v>
      </c>
      <c r="E59" s="118">
        <v>669.9</v>
      </c>
      <c r="F59" s="83">
        <f>C59*E59</f>
        <v>669.9</v>
      </c>
      <c r="G59" s="50"/>
      <c r="H59" s="5"/>
    </row>
    <row r="60" spans="1:8" hidden="1" outlineLevel="2" x14ac:dyDescent="0.25">
      <c r="A60" s="42"/>
      <c r="B60" s="20" t="s">
        <v>131</v>
      </c>
      <c r="C60" s="27">
        <v>1</v>
      </c>
      <c r="D60" s="13" t="s">
        <v>61</v>
      </c>
      <c r="E60" s="118">
        <v>1200.49</v>
      </c>
      <c r="F60" s="83">
        <f>C60*E60</f>
        <v>1200.49</v>
      </c>
      <c r="G60" s="50"/>
      <c r="H60" s="5"/>
    </row>
    <row r="61" spans="1:8" hidden="1" outlineLevel="2" x14ac:dyDescent="0.25">
      <c r="A61" s="42"/>
      <c r="B61" s="8" t="s">
        <v>13</v>
      </c>
      <c r="C61" s="27">
        <v>1</v>
      </c>
      <c r="D61" s="13" t="s">
        <v>61</v>
      </c>
      <c r="E61" s="118">
        <v>2090.71</v>
      </c>
      <c r="F61" s="83">
        <f>C61*E61</f>
        <v>2090.71</v>
      </c>
      <c r="G61" s="50"/>
      <c r="H61" s="5"/>
    </row>
    <row r="62" spans="1:8" hidden="1" outlineLevel="1" collapsed="1" x14ac:dyDescent="0.25">
      <c r="A62" s="41"/>
      <c r="B62" s="18" t="s">
        <v>18</v>
      </c>
      <c r="C62" s="60"/>
      <c r="D62" s="50"/>
      <c r="E62" s="121"/>
      <c r="F62" s="50"/>
      <c r="G62" s="50"/>
      <c r="H62" s="5"/>
    </row>
    <row r="63" spans="1:8" hidden="1" outlineLevel="2" x14ac:dyDescent="0.25">
      <c r="A63" s="42"/>
      <c r="B63" s="20" t="s">
        <v>160</v>
      </c>
      <c r="C63" s="27">
        <v>1</v>
      </c>
      <c r="D63" s="13" t="s">
        <v>61</v>
      </c>
      <c r="E63" s="117">
        <v>368.57</v>
      </c>
      <c r="F63" s="83">
        <f t="shared" ref="F63:F68" si="3">C63*E63</f>
        <v>368.57</v>
      </c>
      <c r="G63" s="50"/>
      <c r="H63" s="5"/>
    </row>
    <row r="64" spans="1:8" hidden="1" outlineLevel="2" x14ac:dyDescent="0.25">
      <c r="A64" s="42"/>
      <c r="B64" s="20" t="s">
        <v>19</v>
      </c>
      <c r="C64" s="27">
        <v>1</v>
      </c>
      <c r="D64" s="13" t="s">
        <v>6</v>
      </c>
      <c r="E64" s="117">
        <v>281.69</v>
      </c>
      <c r="F64" s="83">
        <f t="shared" si="3"/>
        <v>281.69</v>
      </c>
      <c r="G64" s="50"/>
      <c r="H64" s="5"/>
    </row>
    <row r="65" spans="1:8" hidden="1" outlineLevel="2" x14ac:dyDescent="0.25">
      <c r="A65" s="42"/>
      <c r="B65" s="20" t="s">
        <v>148</v>
      </c>
      <c r="C65" s="27">
        <v>1</v>
      </c>
      <c r="D65" s="13" t="s">
        <v>6</v>
      </c>
      <c r="E65" s="117">
        <v>1378.84</v>
      </c>
      <c r="F65" s="83">
        <f t="shared" si="3"/>
        <v>1378.84</v>
      </c>
      <c r="G65" s="50"/>
      <c r="H65" s="5"/>
    </row>
    <row r="66" spans="1:8" hidden="1" outlineLevel="2" x14ac:dyDescent="0.25">
      <c r="A66" s="42"/>
      <c r="B66" s="20" t="s">
        <v>20</v>
      </c>
      <c r="C66" s="27">
        <v>1</v>
      </c>
      <c r="D66" s="13" t="s">
        <v>6</v>
      </c>
      <c r="E66" s="117">
        <v>164.44</v>
      </c>
      <c r="F66" s="83">
        <f t="shared" si="3"/>
        <v>164.44</v>
      </c>
      <c r="G66" s="50"/>
      <c r="H66" s="5"/>
    </row>
    <row r="67" spans="1:8" hidden="1" outlineLevel="2" x14ac:dyDescent="0.25">
      <c r="A67" s="42"/>
      <c r="B67" s="20" t="s">
        <v>163</v>
      </c>
      <c r="C67" s="27">
        <v>1</v>
      </c>
      <c r="D67" s="13" t="s">
        <v>6</v>
      </c>
      <c r="E67" s="117">
        <v>1378.84</v>
      </c>
      <c r="F67" s="83">
        <f t="shared" si="3"/>
        <v>1378.84</v>
      </c>
      <c r="G67" s="50"/>
      <c r="H67" s="5"/>
    </row>
    <row r="68" spans="1:8" hidden="1" outlineLevel="2" x14ac:dyDescent="0.25">
      <c r="A68" s="42"/>
      <c r="B68" s="20" t="s">
        <v>130</v>
      </c>
      <c r="C68" s="27">
        <v>1</v>
      </c>
      <c r="D68" s="13" t="s">
        <v>61</v>
      </c>
      <c r="E68" s="117">
        <v>349.02</v>
      </c>
      <c r="F68" s="83">
        <f t="shared" si="3"/>
        <v>349.02</v>
      </c>
      <c r="G68" s="50"/>
      <c r="H68" s="5"/>
    </row>
    <row r="69" spans="1:8" hidden="1" outlineLevel="1" collapsed="1" x14ac:dyDescent="0.25">
      <c r="A69" s="41"/>
      <c r="B69" s="18" t="s">
        <v>23</v>
      </c>
      <c r="C69" s="61"/>
      <c r="D69" s="3"/>
      <c r="E69" s="116"/>
      <c r="F69" s="50"/>
      <c r="G69" s="50"/>
      <c r="H69" s="5"/>
    </row>
    <row r="70" spans="1:8" ht="14.25" hidden="1" customHeight="1" outlineLevel="2" x14ac:dyDescent="0.25">
      <c r="A70" s="42"/>
      <c r="B70" s="20" t="s">
        <v>24</v>
      </c>
      <c r="C70" s="27">
        <v>1</v>
      </c>
      <c r="D70" s="13" t="s">
        <v>6</v>
      </c>
      <c r="E70" s="117">
        <v>441.53</v>
      </c>
      <c r="F70" s="83">
        <f>C70*E70</f>
        <v>441.53</v>
      </c>
      <c r="G70" s="50"/>
      <c r="H70" s="5"/>
    </row>
    <row r="71" spans="1:8" hidden="1" outlineLevel="2" x14ac:dyDescent="0.25">
      <c r="A71" s="42"/>
      <c r="B71" s="20" t="s">
        <v>25</v>
      </c>
      <c r="C71" s="27">
        <v>1</v>
      </c>
      <c r="D71" s="13" t="s">
        <v>6</v>
      </c>
      <c r="E71" s="117">
        <v>873.95</v>
      </c>
      <c r="F71" s="83">
        <f>C71*E71</f>
        <v>873.95</v>
      </c>
      <c r="G71" s="50"/>
      <c r="H71" s="5"/>
    </row>
    <row r="72" spans="1:8" hidden="1" outlineLevel="2" x14ac:dyDescent="0.25">
      <c r="A72" s="42"/>
      <c r="B72" s="20" t="s">
        <v>26</v>
      </c>
      <c r="C72" s="28">
        <v>1</v>
      </c>
      <c r="D72" s="13" t="s">
        <v>6</v>
      </c>
      <c r="E72" s="117">
        <v>950.37</v>
      </c>
      <c r="F72" s="83">
        <f>C72*E72</f>
        <v>950.37</v>
      </c>
      <c r="G72" s="50"/>
      <c r="H72" s="5"/>
    </row>
    <row r="73" spans="1:8" hidden="1" outlineLevel="1" collapsed="1" x14ac:dyDescent="0.25">
      <c r="A73" s="41"/>
      <c r="B73" s="18" t="s">
        <v>27</v>
      </c>
      <c r="C73" s="29"/>
      <c r="D73" s="3"/>
      <c r="E73" s="116"/>
      <c r="F73" s="50"/>
      <c r="G73" s="50"/>
      <c r="H73" s="5"/>
    </row>
    <row r="74" spans="1:8" hidden="1" outlineLevel="2" x14ac:dyDescent="0.25">
      <c r="A74" s="8"/>
      <c r="B74" s="20" t="s">
        <v>28</v>
      </c>
      <c r="C74" s="28">
        <v>1</v>
      </c>
      <c r="D74" s="13" t="s">
        <v>139</v>
      </c>
      <c r="E74" s="117">
        <v>1088.6500000000001</v>
      </c>
      <c r="F74" s="83">
        <f>C74*E74</f>
        <v>1088.6500000000001</v>
      </c>
      <c r="G74" s="50"/>
      <c r="H74" s="5"/>
    </row>
    <row r="75" spans="1:8" hidden="1" outlineLevel="2" x14ac:dyDescent="0.25">
      <c r="A75" s="8"/>
      <c r="B75" s="20" t="s">
        <v>129</v>
      </c>
      <c r="C75" s="28">
        <v>1</v>
      </c>
      <c r="D75" s="13" t="s">
        <v>60</v>
      </c>
      <c r="E75" s="117">
        <v>219.57</v>
      </c>
      <c r="F75" s="83">
        <f t="shared" ref="F75:F84" si="4">C75*E75</f>
        <v>219.57</v>
      </c>
      <c r="G75" s="50"/>
      <c r="H75" s="5"/>
    </row>
    <row r="76" spans="1:8" hidden="1" outlineLevel="2" x14ac:dyDescent="0.25">
      <c r="A76" s="8"/>
      <c r="B76" s="20" t="s">
        <v>30</v>
      </c>
      <c r="C76" s="28">
        <v>1</v>
      </c>
      <c r="D76" s="13" t="s">
        <v>61</v>
      </c>
      <c r="E76" s="117">
        <v>133.31</v>
      </c>
      <c r="F76" s="83">
        <f t="shared" si="4"/>
        <v>133.31</v>
      </c>
      <c r="G76" s="50"/>
      <c r="H76" s="5"/>
    </row>
    <row r="77" spans="1:8" hidden="1" outlineLevel="2" x14ac:dyDescent="0.25">
      <c r="A77" s="8"/>
      <c r="B77" s="20" t="s">
        <v>31</v>
      </c>
      <c r="C77" s="28">
        <v>1</v>
      </c>
      <c r="D77" s="13" t="s">
        <v>61</v>
      </c>
      <c r="E77" s="117">
        <v>402.28</v>
      </c>
      <c r="F77" s="83">
        <f t="shared" si="4"/>
        <v>402.28</v>
      </c>
      <c r="G77" s="50"/>
      <c r="H77" s="5"/>
    </row>
    <row r="78" spans="1:8" hidden="1" outlineLevel="2" x14ac:dyDescent="0.25">
      <c r="A78" s="8"/>
      <c r="B78" s="8" t="s">
        <v>164</v>
      </c>
      <c r="C78" s="28">
        <v>1</v>
      </c>
      <c r="D78" s="13" t="s">
        <v>61</v>
      </c>
      <c r="E78" s="117">
        <v>617.30999999999995</v>
      </c>
      <c r="F78" s="83">
        <f t="shared" si="4"/>
        <v>617.30999999999995</v>
      </c>
      <c r="G78" s="50"/>
      <c r="H78" s="5"/>
    </row>
    <row r="79" spans="1:8" hidden="1" outlineLevel="2" x14ac:dyDescent="0.25">
      <c r="A79" s="8"/>
      <c r="B79" s="20" t="s">
        <v>138</v>
      </c>
      <c r="C79" s="38">
        <v>1</v>
      </c>
      <c r="D79" s="13" t="s">
        <v>137</v>
      </c>
      <c r="E79" s="119">
        <v>381.14</v>
      </c>
      <c r="F79" s="83">
        <f t="shared" si="4"/>
        <v>381.14</v>
      </c>
      <c r="G79" s="50"/>
      <c r="H79" s="5"/>
    </row>
    <row r="80" spans="1:8" hidden="1" outlineLevel="2" x14ac:dyDescent="0.25">
      <c r="A80" s="8"/>
      <c r="B80" s="20" t="s">
        <v>165</v>
      </c>
      <c r="C80" s="39">
        <v>1</v>
      </c>
      <c r="D80" s="14" t="s">
        <v>135</v>
      </c>
      <c r="E80" s="122">
        <v>1474.25</v>
      </c>
      <c r="F80" s="83">
        <f t="shared" si="4"/>
        <v>1474.25</v>
      </c>
      <c r="G80" s="50"/>
      <c r="H80" s="5"/>
    </row>
    <row r="81" spans="1:8" hidden="1" outlineLevel="2" x14ac:dyDescent="0.25">
      <c r="A81" s="42"/>
      <c r="B81" s="20" t="s">
        <v>166</v>
      </c>
      <c r="C81" s="27">
        <v>1</v>
      </c>
      <c r="D81" s="15" t="s">
        <v>6</v>
      </c>
      <c r="E81" s="123">
        <v>653.19000000000005</v>
      </c>
      <c r="F81" s="83">
        <f t="shared" si="4"/>
        <v>653.19000000000005</v>
      </c>
      <c r="G81" s="50"/>
      <c r="H81" s="5"/>
    </row>
    <row r="82" spans="1:8" hidden="1" outlineLevel="2" x14ac:dyDescent="0.25">
      <c r="A82" s="8"/>
      <c r="B82" s="51" t="s">
        <v>167</v>
      </c>
      <c r="C82" s="27">
        <v>1</v>
      </c>
      <c r="D82" s="15" t="s">
        <v>6</v>
      </c>
      <c r="E82" s="124">
        <v>653.19000000000005</v>
      </c>
      <c r="F82" s="83">
        <f t="shared" si="4"/>
        <v>653.19000000000005</v>
      </c>
      <c r="G82" s="50"/>
      <c r="H82" s="5"/>
    </row>
    <row r="83" spans="1:8" hidden="1" outlineLevel="2" x14ac:dyDescent="0.25">
      <c r="A83" s="8"/>
      <c r="B83" s="51" t="s">
        <v>168</v>
      </c>
      <c r="C83" s="27">
        <v>1</v>
      </c>
      <c r="D83" s="15" t="s">
        <v>6</v>
      </c>
      <c r="E83" s="119">
        <v>1840.89</v>
      </c>
      <c r="F83" s="83">
        <f t="shared" si="4"/>
        <v>1840.89</v>
      </c>
      <c r="G83" s="50"/>
      <c r="H83" s="5"/>
    </row>
    <row r="84" spans="1:8" hidden="1" outlineLevel="2" x14ac:dyDescent="0.25">
      <c r="A84" s="8"/>
      <c r="B84" s="20" t="s">
        <v>169</v>
      </c>
      <c r="C84" s="34">
        <v>1</v>
      </c>
      <c r="D84" s="13" t="s">
        <v>6</v>
      </c>
      <c r="E84" s="125">
        <v>5591.99</v>
      </c>
      <c r="F84" s="83">
        <f t="shared" si="4"/>
        <v>5591.99</v>
      </c>
      <c r="G84" s="50"/>
      <c r="H84" s="5"/>
    </row>
    <row r="85" spans="1:8" hidden="1" outlineLevel="1" collapsed="1" x14ac:dyDescent="0.25">
      <c r="A85" s="41" t="s">
        <v>217</v>
      </c>
      <c r="B85" s="9" t="s">
        <v>33</v>
      </c>
      <c r="C85" s="126"/>
      <c r="D85" s="50"/>
      <c r="E85" s="120"/>
      <c r="F85" s="50"/>
      <c r="G85" s="50"/>
      <c r="H85" s="5"/>
    </row>
    <row r="86" spans="1:8" hidden="1" outlineLevel="1" x14ac:dyDescent="0.25">
      <c r="A86" s="41"/>
      <c r="B86" s="56" t="s">
        <v>34</v>
      </c>
      <c r="C86" s="53"/>
      <c r="D86" s="48"/>
      <c r="E86" s="116"/>
      <c r="F86" s="50"/>
      <c r="G86" s="50"/>
      <c r="H86" s="5"/>
    </row>
    <row r="87" spans="1:8" hidden="1" outlineLevel="2" x14ac:dyDescent="0.25">
      <c r="A87" s="42"/>
      <c r="B87" s="20" t="s">
        <v>140</v>
      </c>
      <c r="C87" s="28">
        <v>1</v>
      </c>
      <c r="D87" s="13" t="s">
        <v>6</v>
      </c>
      <c r="E87" s="117">
        <v>467.72</v>
      </c>
      <c r="F87" s="83">
        <f>C87*E87</f>
        <v>467.72</v>
      </c>
      <c r="G87" s="50"/>
      <c r="H87" s="5"/>
    </row>
    <row r="88" spans="1:8" hidden="1" outlineLevel="2" x14ac:dyDescent="0.25">
      <c r="A88" s="42"/>
      <c r="B88" s="20" t="s">
        <v>36</v>
      </c>
      <c r="C88" s="28">
        <v>1</v>
      </c>
      <c r="D88" s="13" t="s">
        <v>6</v>
      </c>
      <c r="E88" s="117">
        <v>1442.41</v>
      </c>
      <c r="F88" s="83">
        <f t="shared" ref="F88:F93" si="5">C88*E88</f>
        <v>1442.41</v>
      </c>
      <c r="G88" s="50"/>
      <c r="H88" s="5"/>
    </row>
    <row r="89" spans="1:8" hidden="1" outlineLevel="2" x14ac:dyDescent="0.25">
      <c r="A89" s="42"/>
      <c r="B89" s="20" t="s">
        <v>37</v>
      </c>
      <c r="C89" s="28">
        <v>10</v>
      </c>
      <c r="D89" s="13" t="s">
        <v>6</v>
      </c>
      <c r="E89" s="117">
        <v>250.76</v>
      </c>
      <c r="F89" s="83">
        <f t="shared" si="5"/>
        <v>2507.6</v>
      </c>
      <c r="G89" s="50"/>
      <c r="H89" s="5"/>
    </row>
    <row r="90" spans="1:8" hidden="1" outlineLevel="2" x14ac:dyDescent="0.25">
      <c r="A90" s="42"/>
      <c r="B90" s="20" t="s">
        <v>40</v>
      </c>
      <c r="C90" s="28">
        <v>1</v>
      </c>
      <c r="D90" s="13" t="s">
        <v>6</v>
      </c>
      <c r="E90" s="117">
        <v>190.53</v>
      </c>
      <c r="F90" s="83">
        <f t="shared" si="5"/>
        <v>190.53</v>
      </c>
      <c r="G90" s="50"/>
      <c r="H90" s="5"/>
    </row>
    <row r="91" spans="1:8" hidden="1" outlineLevel="2" x14ac:dyDescent="0.25">
      <c r="A91" s="42"/>
      <c r="B91" s="20" t="s">
        <v>170</v>
      </c>
      <c r="C91" s="28">
        <v>10</v>
      </c>
      <c r="D91" s="13" t="s">
        <v>6</v>
      </c>
      <c r="E91" s="117">
        <v>379.58</v>
      </c>
      <c r="F91" s="83">
        <f t="shared" si="5"/>
        <v>3795.7999999999997</v>
      </c>
      <c r="G91" s="50"/>
      <c r="H91" s="5"/>
    </row>
    <row r="92" spans="1:8" hidden="1" outlineLevel="2" x14ac:dyDescent="0.25">
      <c r="A92" s="42"/>
      <c r="B92" s="20" t="s">
        <v>42</v>
      </c>
      <c r="C92" s="28">
        <v>1</v>
      </c>
      <c r="D92" s="13" t="s">
        <v>139</v>
      </c>
      <c r="E92" s="117">
        <v>120.08</v>
      </c>
      <c r="F92" s="83">
        <f t="shared" si="5"/>
        <v>120.08</v>
      </c>
      <c r="G92" s="50"/>
      <c r="H92" s="5"/>
    </row>
    <row r="93" spans="1:8" hidden="1" outlineLevel="2" x14ac:dyDescent="0.25">
      <c r="A93" s="42"/>
      <c r="B93" s="20" t="s">
        <v>48</v>
      </c>
      <c r="C93" s="28">
        <v>1</v>
      </c>
      <c r="D93" s="13" t="s">
        <v>135</v>
      </c>
      <c r="E93" s="117">
        <v>3408.73</v>
      </c>
      <c r="F93" s="83">
        <f t="shared" si="5"/>
        <v>3408.73</v>
      </c>
      <c r="G93" s="50"/>
      <c r="H93" s="5"/>
    </row>
    <row r="94" spans="1:8" hidden="1" outlineLevel="1" collapsed="1" x14ac:dyDescent="0.25">
      <c r="A94" s="41"/>
      <c r="B94" s="18" t="s">
        <v>43</v>
      </c>
      <c r="C94" s="29"/>
      <c r="D94" s="3"/>
      <c r="E94" s="116"/>
      <c r="F94" s="50"/>
      <c r="G94" s="50"/>
      <c r="H94" s="5"/>
    </row>
    <row r="95" spans="1:8" hidden="1" outlineLevel="2" x14ac:dyDescent="0.25">
      <c r="A95" s="42"/>
      <c r="B95" s="20" t="s">
        <v>44</v>
      </c>
      <c r="C95" s="28">
        <v>1</v>
      </c>
      <c r="D95" s="13" t="s">
        <v>6</v>
      </c>
      <c r="E95" s="117">
        <v>151.69</v>
      </c>
      <c r="F95" s="83">
        <f>C95*E95</f>
        <v>151.69</v>
      </c>
      <c r="G95" s="50"/>
      <c r="H95" s="5"/>
    </row>
    <row r="96" spans="1:8" hidden="1" outlineLevel="2" x14ac:dyDescent="0.25">
      <c r="A96" s="42"/>
      <c r="B96" s="20" t="s">
        <v>37</v>
      </c>
      <c r="C96" s="28">
        <v>10</v>
      </c>
      <c r="D96" s="13" t="s">
        <v>6</v>
      </c>
      <c r="E96" s="117">
        <v>250.76</v>
      </c>
      <c r="F96" s="83">
        <f t="shared" ref="F96:F106" si="6">C96*E96</f>
        <v>2507.6</v>
      </c>
      <c r="G96" s="50"/>
      <c r="H96" s="5"/>
    </row>
    <row r="97" spans="1:8" hidden="1" outlineLevel="2" x14ac:dyDescent="0.25">
      <c r="A97" s="42"/>
      <c r="B97" s="20" t="s">
        <v>45</v>
      </c>
      <c r="C97" s="28">
        <v>1</v>
      </c>
      <c r="D97" s="13" t="s">
        <v>6</v>
      </c>
      <c r="E97" s="117">
        <v>265.47000000000003</v>
      </c>
      <c r="F97" s="83">
        <f t="shared" si="6"/>
        <v>265.47000000000003</v>
      </c>
      <c r="G97" s="50"/>
      <c r="H97" s="5"/>
    </row>
    <row r="98" spans="1:8" hidden="1" outlineLevel="2" x14ac:dyDescent="0.25">
      <c r="A98" s="42"/>
      <c r="B98" s="20" t="s">
        <v>46</v>
      </c>
      <c r="C98" s="28">
        <v>1</v>
      </c>
      <c r="D98" s="13" t="s">
        <v>6</v>
      </c>
      <c r="E98" s="117">
        <v>284.42</v>
      </c>
      <c r="F98" s="83">
        <f t="shared" si="6"/>
        <v>284.42</v>
      </c>
      <c r="G98" s="50"/>
      <c r="H98" s="5"/>
    </row>
    <row r="99" spans="1:8" hidden="1" outlineLevel="2" x14ac:dyDescent="0.25">
      <c r="A99" s="42"/>
      <c r="B99" s="20" t="s">
        <v>48</v>
      </c>
      <c r="C99" s="28">
        <v>10</v>
      </c>
      <c r="D99" s="13" t="s">
        <v>135</v>
      </c>
      <c r="E99" s="117">
        <v>653.19000000000005</v>
      </c>
      <c r="F99" s="83">
        <f t="shared" si="6"/>
        <v>6531.9000000000005</v>
      </c>
      <c r="G99" s="50"/>
      <c r="H99" s="5"/>
    </row>
    <row r="100" spans="1:8" hidden="1" outlineLevel="2" x14ac:dyDescent="0.25">
      <c r="A100" s="42"/>
      <c r="B100" s="20" t="s">
        <v>49</v>
      </c>
      <c r="C100" s="28">
        <v>1</v>
      </c>
      <c r="D100" s="13" t="s">
        <v>141</v>
      </c>
      <c r="E100" s="117">
        <v>1912.57</v>
      </c>
      <c r="F100" s="83">
        <f t="shared" si="6"/>
        <v>1912.57</v>
      </c>
      <c r="G100" s="50"/>
      <c r="H100" s="5"/>
    </row>
    <row r="101" spans="1:8" hidden="1" outlineLevel="2" x14ac:dyDescent="0.25">
      <c r="A101" s="42"/>
      <c r="B101" s="20" t="s">
        <v>52</v>
      </c>
      <c r="C101" s="28">
        <v>1</v>
      </c>
      <c r="D101" s="13" t="s">
        <v>142</v>
      </c>
      <c r="E101" s="117">
        <v>1896.16</v>
      </c>
      <c r="F101" s="83">
        <f t="shared" si="6"/>
        <v>1896.16</v>
      </c>
      <c r="G101" s="50"/>
      <c r="H101" s="5"/>
    </row>
    <row r="102" spans="1:8" hidden="1" outlineLevel="2" x14ac:dyDescent="0.25">
      <c r="A102" s="42"/>
      <c r="B102" s="20" t="s">
        <v>172</v>
      </c>
      <c r="C102" s="28">
        <v>1</v>
      </c>
      <c r="D102" s="13" t="s">
        <v>135</v>
      </c>
      <c r="E102" s="118">
        <v>1542.4</v>
      </c>
      <c r="F102" s="83">
        <f t="shared" si="6"/>
        <v>1542.4</v>
      </c>
      <c r="G102" s="50"/>
      <c r="H102" s="5"/>
    </row>
    <row r="103" spans="1:8" hidden="1" outlineLevel="2" x14ac:dyDescent="0.25">
      <c r="A103" s="42"/>
      <c r="B103" s="20" t="s">
        <v>173</v>
      </c>
      <c r="C103" s="28">
        <v>1</v>
      </c>
      <c r="D103" s="13" t="s">
        <v>135</v>
      </c>
      <c r="E103" s="118">
        <v>1995.51</v>
      </c>
      <c r="F103" s="83">
        <f t="shared" si="6"/>
        <v>1995.51</v>
      </c>
      <c r="G103" s="50"/>
      <c r="H103" s="5"/>
    </row>
    <row r="104" spans="1:8" hidden="1" outlineLevel="2" x14ac:dyDescent="0.25">
      <c r="A104" s="42"/>
      <c r="B104" s="20" t="s">
        <v>174</v>
      </c>
      <c r="C104" s="28">
        <v>1</v>
      </c>
      <c r="D104" s="13" t="s">
        <v>135</v>
      </c>
      <c r="E104" s="118">
        <v>2551.46</v>
      </c>
      <c r="F104" s="83">
        <f t="shared" si="6"/>
        <v>2551.46</v>
      </c>
      <c r="G104" s="50"/>
      <c r="H104" s="5"/>
    </row>
    <row r="105" spans="1:8" hidden="1" outlineLevel="2" x14ac:dyDescent="0.25">
      <c r="A105" s="42"/>
      <c r="B105" s="20" t="s">
        <v>175</v>
      </c>
      <c r="C105" s="28">
        <v>1</v>
      </c>
      <c r="D105" s="13" t="s">
        <v>135</v>
      </c>
      <c r="E105" s="118">
        <v>3160.4</v>
      </c>
      <c r="F105" s="83">
        <f t="shared" si="6"/>
        <v>3160.4</v>
      </c>
      <c r="G105" s="50"/>
      <c r="H105" s="5"/>
    </row>
    <row r="106" spans="1:8" hidden="1" outlineLevel="2" x14ac:dyDescent="0.25">
      <c r="A106" s="42"/>
      <c r="B106" s="20" t="s">
        <v>176</v>
      </c>
      <c r="C106" s="28">
        <v>1</v>
      </c>
      <c r="D106" s="13" t="s">
        <v>135</v>
      </c>
      <c r="E106" s="118">
        <v>3535.77</v>
      </c>
      <c r="F106" s="83">
        <f t="shared" si="6"/>
        <v>3535.77</v>
      </c>
      <c r="G106" s="50"/>
      <c r="H106" s="5"/>
    </row>
    <row r="107" spans="1:8" hidden="1" outlineLevel="1" collapsed="1" x14ac:dyDescent="0.25">
      <c r="A107" s="41"/>
      <c r="B107" s="18" t="s">
        <v>53</v>
      </c>
      <c r="C107" s="29"/>
      <c r="D107" s="48"/>
      <c r="E107" s="116"/>
      <c r="F107" s="50"/>
      <c r="G107" s="50"/>
      <c r="H107" s="5"/>
    </row>
    <row r="108" spans="1:8" hidden="1" outlineLevel="2" x14ac:dyDescent="0.25">
      <c r="A108" s="8"/>
      <c r="B108" s="20" t="s">
        <v>54</v>
      </c>
      <c r="C108" s="28">
        <v>1</v>
      </c>
      <c r="D108" s="13" t="s">
        <v>6</v>
      </c>
      <c r="E108" s="117">
        <v>238.39</v>
      </c>
      <c r="F108" s="83">
        <f t="shared" ref="F108:F113" si="7">C108*E108</f>
        <v>238.39</v>
      </c>
      <c r="G108" s="50"/>
      <c r="H108" s="5"/>
    </row>
    <row r="109" spans="1:8" hidden="1" outlineLevel="2" x14ac:dyDescent="0.25">
      <c r="A109" s="8"/>
      <c r="B109" s="20" t="s">
        <v>55</v>
      </c>
      <c r="C109" s="28">
        <v>1</v>
      </c>
      <c r="D109" s="13" t="s">
        <v>6</v>
      </c>
      <c r="E109" s="117">
        <v>46.56</v>
      </c>
      <c r="F109" s="83">
        <f t="shared" si="7"/>
        <v>46.56</v>
      </c>
      <c r="G109" s="50"/>
      <c r="H109" s="5"/>
    </row>
    <row r="110" spans="1:8" hidden="1" outlineLevel="2" x14ac:dyDescent="0.25">
      <c r="A110" s="8"/>
      <c r="B110" s="20" t="s">
        <v>56</v>
      </c>
      <c r="C110" s="28">
        <v>1</v>
      </c>
      <c r="D110" s="13" t="s">
        <v>6</v>
      </c>
      <c r="E110" s="117">
        <v>673.88</v>
      </c>
      <c r="F110" s="83">
        <f t="shared" si="7"/>
        <v>673.88</v>
      </c>
      <c r="G110" s="50"/>
      <c r="H110" s="5"/>
    </row>
    <row r="111" spans="1:8" hidden="1" outlineLevel="2" x14ac:dyDescent="0.25">
      <c r="A111" s="8"/>
      <c r="B111" s="20" t="s">
        <v>57</v>
      </c>
      <c r="C111" s="28">
        <v>10</v>
      </c>
      <c r="D111" s="13" t="s">
        <v>6</v>
      </c>
      <c r="E111" s="117">
        <v>1057.92</v>
      </c>
      <c r="F111" s="83">
        <f t="shared" si="7"/>
        <v>10579.2</v>
      </c>
      <c r="G111" s="50"/>
      <c r="H111" s="5"/>
    </row>
    <row r="112" spans="1:8" hidden="1" outlineLevel="2" x14ac:dyDescent="0.25">
      <c r="A112" s="8"/>
      <c r="B112" s="20" t="s">
        <v>59</v>
      </c>
      <c r="C112" s="28">
        <v>1</v>
      </c>
      <c r="D112" s="13" t="s">
        <v>177</v>
      </c>
      <c r="E112" s="117">
        <v>5193.95</v>
      </c>
      <c r="F112" s="83">
        <f t="shared" si="7"/>
        <v>5193.95</v>
      </c>
      <c r="G112" s="50"/>
      <c r="H112" s="5"/>
    </row>
    <row r="113" spans="1:8" hidden="1" outlineLevel="2" x14ac:dyDescent="0.25">
      <c r="A113" s="8"/>
      <c r="B113" s="20" t="s">
        <v>133</v>
      </c>
      <c r="C113" s="34">
        <v>1</v>
      </c>
      <c r="D113" s="13" t="s">
        <v>135</v>
      </c>
      <c r="E113" s="119">
        <v>1264.0999999999999</v>
      </c>
      <c r="F113" s="83">
        <f t="shared" si="7"/>
        <v>1264.0999999999999</v>
      </c>
      <c r="G113" s="50"/>
      <c r="H113" s="5"/>
    </row>
    <row r="114" spans="1:8" hidden="1" outlineLevel="1" collapsed="1" x14ac:dyDescent="0.25">
      <c r="A114" s="9"/>
      <c r="B114" s="32" t="s">
        <v>115</v>
      </c>
      <c r="C114" s="25" t="s">
        <v>4</v>
      </c>
      <c r="D114" s="3" t="s">
        <v>4</v>
      </c>
      <c r="E114" s="116" t="s">
        <v>4</v>
      </c>
      <c r="F114" s="50"/>
      <c r="G114" s="50"/>
      <c r="H114" s="5"/>
    </row>
    <row r="115" spans="1:8" hidden="1" outlineLevel="2" x14ac:dyDescent="0.25">
      <c r="A115" s="42"/>
      <c r="B115" s="8" t="s">
        <v>132</v>
      </c>
      <c r="C115" s="27">
        <v>1</v>
      </c>
      <c r="D115" s="13" t="s">
        <v>61</v>
      </c>
      <c r="E115" s="118">
        <v>4383.3599999999997</v>
      </c>
      <c r="F115" s="83">
        <f>C115*E115</f>
        <v>4383.3599999999997</v>
      </c>
      <c r="G115" s="50"/>
      <c r="H115" s="5"/>
    </row>
    <row r="116" spans="1:8" hidden="1" outlineLevel="2" x14ac:dyDescent="0.25">
      <c r="A116" s="42"/>
      <c r="B116" s="20" t="s">
        <v>134</v>
      </c>
      <c r="C116" s="27">
        <v>1</v>
      </c>
      <c r="D116" s="13" t="s">
        <v>61</v>
      </c>
      <c r="E116" s="118">
        <v>2409.02</v>
      </c>
      <c r="F116" s="83">
        <f>C116*E116</f>
        <v>2409.02</v>
      </c>
      <c r="G116" s="50"/>
      <c r="H116" s="5"/>
    </row>
    <row r="117" spans="1:8" hidden="1" outlineLevel="2" x14ac:dyDescent="0.25">
      <c r="A117" s="8"/>
      <c r="B117" s="20" t="s">
        <v>146</v>
      </c>
      <c r="C117" s="21">
        <v>1</v>
      </c>
      <c r="D117" s="19" t="s">
        <v>6</v>
      </c>
      <c r="E117" s="117">
        <v>3222.97</v>
      </c>
      <c r="F117" s="83">
        <f>C117*E117</f>
        <v>3222.97</v>
      </c>
      <c r="G117" s="8"/>
    </row>
    <row r="118" spans="1:8" hidden="1" outlineLevel="2" x14ac:dyDescent="0.25">
      <c r="A118" s="8"/>
      <c r="B118" s="44" t="s">
        <v>147</v>
      </c>
      <c r="C118" s="21">
        <v>1</v>
      </c>
      <c r="D118" s="19" t="s">
        <v>61</v>
      </c>
      <c r="E118" s="117">
        <v>922.59</v>
      </c>
      <c r="F118" s="83">
        <f>C118*E118</f>
        <v>922.59</v>
      </c>
      <c r="G118" s="8"/>
    </row>
    <row r="119" spans="1:8" ht="15.75" hidden="1" customHeight="1" outlineLevel="1" collapsed="1" x14ac:dyDescent="0.25">
      <c r="A119" s="9"/>
      <c r="B119" s="32" t="s">
        <v>113</v>
      </c>
      <c r="C119" s="21"/>
      <c r="D119" s="19"/>
      <c r="E119" s="116"/>
      <c r="F119" s="50"/>
      <c r="G119" s="50"/>
      <c r="H119" s="5"/>
    </row>
    <row r="120" spans="1:8" ht="15.75" hidden="1" customHeight="1" outlineLevel="1" x14ac:dyDescent="0.25">
      <c r="A120" s="9"/>
      <c r="B120" s="45" t="s">
        <v>149</v>
      </c>
      <c r="C120" s="21">
        <v>1</v>
      </c>
      <c r="D120" s="19" t="s">
        <v>142</v>
      </c>
      <c r="E120" s="117">
        <v>28500</v>
      </c>
      <c r="F120" s="73">
        <f>C120*E120</f>
        <v>28500</v>
      </c>
      <c r="G120" s="50"/>
      <c r="H120" s="5"/>
    </row>
    <row r="121" spans="1:8" ht="15.75" hidden="1" customHeight="1" outlineLevel="1" x14ac:dyDescent="0.25">
      <c r="A121" s="9"/>
      <c r="B121" s="46" t="s">
        <v>150</v>
      </c>
      <c r="C121" s="21">
        <v>1</v>
      </c>
      <c r="D121" s="19" t="s">
        <v>178</v>
      </c>
      <c r="E121" s="117">
        <v>450</v>
      </c>
      <c r="F121" s="73">
        <f>C121*E121</f>
        <v>450</v>
      </c>
      <c r="G121" s="50"/>
      <c r="H121" s="5"/>
    </row>
    <row r="122" spans="1:8" ht="15.75" hidden="1" customHeight="1" outlineLevel="1" x14ac:dyDescent="0.25">
      <c r="A122" s="9"/>
      <c r="B122" s="32" t="s">
        <v>112</v>
      </c>
      <c r="C122" s="25" t="s">
        <v>4</v>
      </c>
      <c r="D122" s="3" t="s">
        <v>4</v>
      </c>
      <c r="E122" s="116" t="s">
        <v>4</v>
      </c>
      <c r="F122" s="50"/>
      <c r="G122" s="50"/>
      <c r="H122" s="5"/>
    </row>
    <row r="123" spans="1:8" ht="15.75" hidden="1" customHeight="1" outlineLevel="2" x14ac:dyDescent="0.25">
      <c r="A123" s="8"/>
      <c r="B123" s="33" t="s">
        <v>179</v>
      </c>
      <c r="C123" s="65">
        <v>1</v>
      </c>
      <c r="D123" s="68" t="s">
        <v>6</v>
      </c>
      <c r="E123" s="117">
        <v>13200</v>
      </c>
      <c r="F123" s="8">
        <f>C123*E123</f>
        <v>13200</v>
      </c>
      <c r="G123" s="8"/>
    </row>
    <row r="124" spans="1:8" ht="15.75" hidden="1" customHeight="1" outlineLevel="2" x14ac:dyDescent="0.25">
      <c r="A124" s="8"/>
      <c r="B124" s="33" t="s">
        <v>185</v>
      </c>
      <c r="C124" s="64">
        <v>1</v>
      </c>
      <c r="D124" s="70" t="s">
        <v>6</v>
      </c>
      <c r="E124" s="118">
        <v>2500</v>
      </c>
      <c r="F124" s="8">
        <f>C124*E124</f>
        <v>2500</v>
      </c>
      <c r="G124" s="8"/>
    </row>
    <row r="125" spans="1:8" ht="15.75" hidden="1" customHeight="1" outlineLevel="2" x14ac:dyDescent="0.25">
      <c r="A125" s="9"/>
      <c r="B125" s="32" t="s">
        <v>180</v>
      </c>
      <c r="C125" s="65"/>
      <c r="D125" s="69"/>
      <c r="E125" s="117"/>
      <c r="F125" s="8"/>
      <c r="G125" s="8"/>
    </row>
    <row r="126" spans="1:8" ht="15.75" hidden="1" customHeight="1" outlineLevel="2" x14ac:dyDescent="0.25">
      <c r="A126" s="8"/>
      <c r="B126" s="33" t="s">
        <v>181</v>
      </c>
      <c r="C126" s="65">
        <v>1</v>
      </c>
      <c r="D126" s="21" t="s">
        <v>6</v>
      </c>
      <c r="E126" s="117">
        <v>1590.93</v>
      </c>
      <c r="F126" s="8">
        <f>C126*E126</f>
        <v>1590.93</v>
      </c>
      <c r="G126" s="8"/>
    </row>
    <row r="127" spans="1:8" ht="15.75" hidden="1" customHeight="1" outlineLevel="2" x14ac:dyDescent="0.25">
      <c r="A127" s="8"/>
      <c r="B127" s="33" t="s">
        <v>182</v>
      </c>
      <c r="C127" s="65">
        <v>1</v>
      </c>
      <c r="D127" s="21" t="s">
        <v>186</v>
      </c>
      <c r="E127" s="117">
        <v>764.44</v>
      </c>
      <c r="F127" s="8">
        <f>C127*E127</f>
        <v>764.44</v>
      </c>
      <c r="G127" s="8"/>
    </row>
    <row r="128" spans="1:8" ht="15.75" hidden="1" customHeight="1" outlineLevel="2" x14ac:dyDescent="0.25">
      <c r="A128" s="8"/>
      <c r="B128" s="33" t="s">
        <v>187</v>
      </c>
      <c r="C128" s="65">
        <v>1</v>
      </c>
      <c r="D128" s="21" t="s">
        <v>135</v>
      </c>
      <c r="E128" s="117">
        <v>949.5</v>
      </c>
      <c r="F128" s="8">
        <f>C128*E128</f>
        <v>949.5</v>
      </c>
      <c r="G128" s="8"/>
    </row>
    <row r="129" spans="1:12" ht="15.75" hidden="1" customHeight="1" outlineLevel="2" x14ac:dyDescent="0.25">
      <c r="A129" s="8"/>
      <c r="B129" s="33" t="s">
        <v>183</v>
      </c>
      <c r="C129" s="65">
        <v>1</v>
      </c>
      <c r="D129" s="21" t="s">
        <v>6</v>
      </c>
      <c r="E129" s="117">
        <v>1316.24</v>
      </c>
      <c r="F129" s="8">
        <f>C129*E129</f>
        <v>1316.24</v>
      </c>
      <c r="G129" s="8"/>
    </row>
    <row r="130" spans="1:12" outlineLevel="1" collapsed="1" x14ac:dyDescent="0.25">
      <c r="A130" s="9" t="s">
        <v>103</v>
      </c>
      <c r="B130" s="9" t="s">
        <v>117</v>
      </c>
      <c r="C130" s="87" t="s">
        <v>4</v>
      </c>
      <c r="D130" s="8" t="s">
        <v>4</v>
      </c>
      <c r="E130" s="8" t="s">
        <v>4</v>
      </c>
      <c r="F130" s="88">
        <f>G130*H1*12</f>
        <v>1571848.5000000002</v>
      </c>
      <c r="G130" s="108">
        <v>2.95</v>
      </c>
      <c r="H130" s="10"/>
      <c r="I130" s="88"/>
      <c r="J130" s="11"/>
      <c r="K130" s="5"/>
      <c r="L130" s="5"/>
    </row>
    <row r="131" spans="1:12" outlineLevel="2" x14ac:dyDescent="0.25">
      <c r="A131" s="8"/>
      <c r="B131" s="8" t="s">
        <v>94</v>
      </c>
      <c r="C131" s="89">
        <v>297</v>
      </c>
      <c r="D131" s="8" t="s">
        <v>5</v>
      </c>
      <c r="E131" s="90">
        <f>F131/C131</f>
        <v>1077.1207016708263</v>
      </c>
      <c r="F131" s="91">
        <f>G131*$H$1*12</f>
        <v>319904.84839623538</v>
      </c>
      <c r="G131" s="109">
        <v>0.60038820711340468</v>
      </c>
      <c r="H131" s="5"/>
      <c r="I131" s="5"/>
      <c r="J131" s="5"/>
      <c r="K131" s="5"/>
      <c r="L131" s="5"/>
    </row>
    <row r="132" spans="1:12" outlineLevel="2" x14ac:dyDescent="0.25">
      <c r="A132" s="8"/>
      <c r="B132" s="8" t="s">
        <v>218</v>
      </c>
      <c r="C132" s="89">
        <v>314</v>
      </c>
      <c r="D132" s="8" t="s">
        <v>5</v>
      </c>
      <c r="E132" s="90">
        <f t="shared" ref="E132:E143" si="8">F132/C132</f>
        <v>796.5541745530038</v>
      </c>
      <c r="F132" s="91">
        <f t="shared" ref="F132:F143" si="9">G132*$H$1*12</f>
        <v>250118.01080964319</v>
      </c>
      <c r="G132" s="109">
        <v>0.46941427999482616</v>
      </c>
      <c r="H132" s="5"/>
      <c r="I132" s="5"/>
      <c r="J132" s="5"/>
      <c r="K132" s="5"/>
      <c r="L132" s="5"/>
    </row>
    <row r="133" spans="1:12" outlineLevel="2" x14ac:dyDescent="0.25">
      <c r="A133" s="8"/>
      <c r="B133" s="8" t="s">
        <v>219</v>
      </c>
      <c r="C133" s="89">
        <v>157</v>
      </c>
      <c r="D133" s="8" t="s">
        <v>5</v>
      </c>
      <c r="E133" s="90">
        <f t="shared" si="8"/>
        <v>763.8190714891814</v>
      </c>
      <c r="F133" s="91">
        <f t="shared" si="9"/>
        <v>119919.59422380148</v>
      </c>
      <c r="G133" s="109">
        <v>0.22506164109340968</v>
      </c>
      <c r="H133" s="5"/>
      <c r="I133" s="5"/>
      <c r="J133" s="5"/>
      <c r="K133" s="5"/>
      <c r="L133" s="5"/>
    </row>
    <row r="134" spans="1:12" outlineLevel="2" x14ac:dyDescent="0.25">
      <c r="A134" s="8"/>
      <c r="B134" s="8" t="s">
        <v>220</v>
      </c>
      <c r="C134" s="89">
        <v>297</v>
      </c>
      <c r="D134" s="8" t="s">
        <v>5</v>
      </c>
      <c r="E134" s="90">
        <f t="shared" si="8"/>
        <v>373.71405214492148</v>
      </c>
      <c r="F134" s="91">
        <f t="shared" si="9"/>
        <v>110993.07348704168</v>
      </c>
      <c r="G134" s="109">
        <v>0.20830860403325954</v>
      </c>
      <c r="H134" s="5"/>
      <c r="I134" s="5"/>
      <c r="J134" s="5"/>
      <c r="K134" s="5"/>
      <c r="L134" s="5"/>
    </row>
    <row r="135" spans="1:12" outlineLevel="2" x14ac:dyDescent="0.25">
      <c r="A135" s="8"/>
      <c r="B135" s="8" t="s">
        <v>221</v>
      </c>
      <c r="C135" s="89">
        <v>52</v>
      </c>
      <c r="D135" s="8" t="s">
        <v>5</v>
      </c>
      <c r="E135" s="90">
        <f t="shared" si="8"/>
        <v>7407.9678727433911</v>
      </c>
      <c r="F135" s="91">
        <f t="shared" si="9"/>
        <v>385214.32938265632</v>
      </c>
      <c r="G135" s="109">
        <v>0.72295916030001373</v>
      </c>
      <c r="H135" s="5"/>
      <c r="I135" s="5"/>
      <c r="J135" s="5"/>
      <c r="K135" s="5"/>
      <c r="L135" s="5"/>
    </row>
    <row r="136" spans="1:12" outlineLevel="2" x14ac:dyDescent="0.25">
      <c r="A136" s="8"/>
      <c r="B136" s="8" t="s">
        <v>222</v>
      </c>
      <c r="C136" s="89">
        <v>104</v>
      </c>
      <c r="D136" s="8" t="s">
        <v>5</v>
      </c>
      <c r="E136" s="90">
        <f t="shared" si="8"/>
        <v>345.38109455749327</v>
      </c>
      <c r="F136" s="91">
        <f t="shared" si="9"/>
        <v>35919.6338339793</v>
      </c>
      <c r="G136" s="109">
        <v>6.7412934395546992E-2</v>
      </c>
      <c r="H136" s="5"/>
      <c r="I136" s="5"/>
      <c r="J136" s="5"/>
      <c r="K136" s="5"/>
      <c r="L136" s="5"/>
    </row>
    <row r="137" spans="1:12" outlineLevel="2" x14ac:dyDescent="0.25">
      <c r="A137" s="8"/>
      <c r="B137" s="8" t="s">
        <v>223</v>
      </c>
      <c r="C137" s="89">
        <v>4</v>
      </c>
      <c r="D137" s="8" t="s">
        <v>5</v>
      </c>
      <c r="E137" s="90">
        <f t="shared" si="8"/>
        <v>26078.567374498649</v>
      </c>
      <c r="F137" s="91">
        <f t="shared" si="9"/>
        <v>104314.2694979946</v>
      </c>
      <c r="G137" s="109">
        <v>0.19577401703731881</v>
      </c>
      <c r="H137" s="5"/>
      <c r="I137" s="5"/>
      <c r="J137" s="5"/>
      <c r="K137" s="5"/>
      <c r="L137" s="5"/>
    </row>
    <row r="138" spans="1:12" outlineLevel="2" x14ac:dyDescent="0.25">
      <c r="A138" s="8"/>
      <c r="B138" s="8" t="s">
        <v>224</v>
      </c>
      <c r="C138" s="89">
        <v>2</v>
      </c>
      <c r="D138" s="8" t="s">
        <v>5</v>
      </c>
      <c r="E138" s="90">
        <f t="shared" si="8"/>
        <v>4364.9801290526821</v>
      </c>
      <c r="F138" s="91">
        <f t="shared" si="9"/>
        <v>8729.9602581053641</v>
      </c>
      <c r="G138" s="109">
        <v>1.6384138014198458E-2</v>
      </c>
      <c r="H138" s="5"/>
      <c r="I138" s="5"/>
      <c r="J138" s="5"/>
      <c r="K138" s="5"/>
      <c r="L138" s="5"/>
    </row>
    <row r="139" spans="1:12" outlineLevel="2" x14ac:dyDescent="0.25">
      <c r="A139" s="8"/>
      <c r="B139" s="8" t="s">
        <v>225</v>
      </c>
      <c r="C139" s="89">
        <v>2</v>
      </c>
      <c r="D139" s="8" t="s">
        <v>5</v>
      </c>
      <c r="E139" s="90">
        <f t="shared" si="8"/>
        <v>28084.611018690848</v>
      </c>
      <c r="F139" s="91">
        <f t="shared" si="9"/>
        <v>56169.222037381696</v>
      </c>
      <c r="G139" s="110">
        <v>0.10541677840471013</v>
      </c>
      <c r="H139" s="5"/>
      <c r="I139" s="5"/>
      <c r="J139" s="5"/>
      <c r="K139" s="5"/>
      <c r="L139" s="5"/>
    </row>
    <row r="140" spans="1:12" outlineLevel="2" x14ac:dyDescent="0.25">
      <c r="A140" s="8"/>
      <c r="B140" s="8" t="s">
        <v>226</v>
      </c>
      <c r="C140" s="89">
        <v>1</v>
      </c>
      <c r="D140" s="8" t="s">
        <v>5</v>
      </c>
      <c r="E140" s="90">
        <f t="shared" si="8"/>
        <v>35300.710912532268</v>
      </c>
      <c r="F140" s="91">
        <f t="shared" si="9"/>
        <v>35300.710912532268</v>
      </c>
      <c r="G140" s="110">
        <v>6.6251357679808318E-2</v>
      </c>
      <c r="H140" s="5"/>
      <c r="I140" s="5"/>
      <c r="J140" s="5"/>
      <c r="K140" s="5"/>
      <c r="L140" s="5"/>
    </row>
    <row r="141" spans="1:12" outlineLevel="2" x14ac:dyDescent="0.25">
      <c r="A141" s="8"/>
      <c r="B141" s="8" t="s">
        <v>227</v>
      </c>
      <c r="C141" s="89">
        <v>1</v>
      </c>
      <c r="D141" s="8" t="s">
        <v>5</v>
      </c>
      <c r="E141" s="90">
        <f t="shared" si="8"/>
        <v>42176.300170641145</v>
      </c>
      <c r="F141" s="91">
        <f t="shared" si="9"/>
        <v>42176.300170641145</v>
      </c>
      <c r="G141" s="110">
        <v>7.9155265601863894E-2</v>
      </c>
      <c r="H141" s="5"/>
      <c r="I141" s="5"/>
      <c r="J141" s="5"/>
      <c r="K141" s="5"/>
      <c r="L141" s="5"/>
    </row>
    <row r="142" spans="1:12" outlineLevel="2" x14ac:dyDescent="0.25">
      <c r="A142" s="8"/>
      <c r="B142" s="8" t="s">
        <v>228</v>
      </c>
      <c r="C142" s="89">
        <v>2</v>
      </c>
      <c r="D142" s="8" t="s">
        <v>5</v>
      </c>
      <c r="E142" s="90">
        <f t="shared" si="8"/>
        <v>33434.060736536725</v>
      </c>
      <c r="F142" s="91">
        <f t="shared" si="9"/>
        <v>66868.12147307345</v>
      </c>
      <c r="G142" s="110">
        <v>0.12549616476751205</v>
      </c>
      <c r="H142" s="5"/>
      <c r="I142" s="5"/>
      <c r="J142" s="5"/>
      <c r="K142" s="5"/>
      <c r="L142" s="5"/>
    </row>
    <row r="143" spans="1:12" outlineLevel="2" x14ac:dyDescent="0.25">
      <c r="A143" s="8"/>
      <c r="B143" s="8" t="s">
        <v>229</v>
      </c>
      <c r="C143" s="89">
        <v>1</v>
      </c>
      <c r="D143" s="8" t="s">
        <v>5</v>
      </c>
      <c r="E143" s="90">
        <f t="shared" si="8"/>
        <v>35300.710912532268</v>
      </c>
      <c r="F143" s="91">
        <f t="shared" si="9"/>
        <v>35300.710912532268</v>
      </c>
      <c r="G143" s="110">
        <v>6.6251357679808318E-2</v>
      </c>
      <c r="H143" s="5"/>
      <c r="I143" s="5"/>
      <c r="J143" s="5"/>
      <c r="K143" s="5"/>
      <c r="L143" s="5"/>
    </row>
    <row r="144" spans="1:12" outlineLevel="1" x14ac:dyDescent="0.25">
      <c r="A144" s="9" t="s">
        <v>104</v>
      </c>
      <c r="B144" s="9" t="s">
        <v>116</v>
      </c>
      <c r="C144" s="87" t="s">
        <v>4</v>
      </c>
      <c r="D144" s="8" t="s">
        <v>4</v>
      </c>
      <c r="E144" s="8" t="s">
        <v>4</v>
      </c>
      <c r="F144" s="4">
        <f>G144*H1*12</f>
        <v>2605538.6999999997</v>
      </c>
      <c r="G144" s="111">
        <v>4.8899999999999997</v>
      </c>
      <c r="H144" s="10"/>
      <c r="I144" s="4"/>
      <c r="J144" s="4"/>
      <c r="K144" s="5"/>
      <c r="L144" s="5"/>
    </row>
    <row r="145" spans="1:12" outlineLevel="2" x14ac:dyDescent="0.25">
      <c r="A145" s="8"/>
      <c r="B145" s="8" t="s">
        <v>230</v>
      </c>
      <c r="C145" s="89">
        <v>115</v>
      </c>
      <c r="D145" s="8" t="s">
        <v>5</v>
      </c>
      <c r="E145" s="90">
        <f>F145/C145</f>
        <v>1314.8017127941825</v>
      </c>
      <c r="F145" s="91">
        <f>G145*$H$1*12</f>
        <v>151202.196971331</v>
      </c>
      <c r="G145" s="90">
        <v>0.2837719290793142</v>
      </c>
      <c r="H145" s="5"/>
      <c r="I145" s="5"/>
      <c r="J145" s="11"/>
      <c r="K145" s="5"/>
      <c r="L145" s="5"/>
    </row>
    <row r="146" spans="1:12" outlineLevel="2" x14ac:dyDescent="0.25">
      <c r="A146" s="8"/>
      <c r="B146" s="8" t="s">
        <v>231</v>
      </c>
      <c r="C146" s="89">
        <v>24</v>
      </c>
      <c r="D146" s="8" t="s">
        <v>5</v>
      </c>
      <c r="E146" s="90">
        <f t="shared" ref="E146:E161" si="10">F146/C146</f>
        <v>2191.3361879903046</v>
      </c>
      <c r="F146" s="91">
        <f t="shared" ref="F146:F161" si="11">G146*$H$1*12</f>
        <v>52592.068511767313</v>
      </c>
      <c r="G146" s="90">
        <v>9.8703279679761474E-2</v>
      </c>
      <c r="H146" s="5"/>
      <c r="I146" s="5"/>
      <c r="J146" s="5"/>
      <c r="K146" s="5"/>
      <c r="L146" s="5"/>
    </row>
    <row r="147" spans="1:12" outlineLevel="2" x14ac:dyDescent="0.25">
      <c r="A147" s="8"/>
      <c r="B147" s="8" t="s">
        <v>232</v>
      </c>
      <c r="C147" s="89">
        <v>24</v>
      </c>
      <c r="D147" s="8" t="s">
        <v>5</v>
      </c>
      <c r="E147" s="90">
        <f t="shared" si="10"/>
        <v>5697.4740887747912</v>
      </c>
      <c r="F147" s="91">
        <f t="shared" si="11"/>
        <v>136739.378130595</v>
      </c>
      <c r="G147" s="90">
        <v>0.25662852716737983</v>
      </c>
      <c r="H147" s="5"/>
      <c r="I147" s="5"/>
      <c r="J147" s="5"/>
      <c r="K147" s="5"/>
      <c r="L147" s="5"/>
    </row>
    <row r="148" spans="1:12" outlineLevel="2" x14ac:dyDescent="0.25">
      <c r="A148" s="8"/>
      <c r="B148" s="8" t="s">
        <v>233</v>
      </c>
      <c r="C148" s="89">
        <v>3</v>
      </c>
      <c r="D148" s="8" t="s">
        <v>5</v>
      </c>
      <c r="E148" s="90">
        <f t="shared" si="10"/>
        <v>31642.894554579911</v>
      </c>
      <c r="F148" s="91">
        <f t="shared" si="11"/>
        <v>94928.683663739735</v>
      </c>
      <c r="G148" s="90">
        <v>0.17815941982196901</v>
      </c>
      <c r="H148" s="5"/>
      <c r="I148" s="5"/>
      <c r="J148" s="5"/>
      <c r="K148" s="5"/>
      <c r="L148" s="5"/>
    </row>
    <row r="149" spans="1:12" outlineLevel="2" x14ac:dyDescent="0.25">
      <c r="A149" s="8"/>
      <c r="B149" s="8" t="s">
        <v>234</v>
      </c>
      <c r="C149" s="89">
        <v>57</v>
      </c>
      <c r="D149" s="8" t="s">
        <v>5</v>
      </c>
      <c r="E149" s="90">
        <f t="shared" si="10"/>
        <v>5259.2068511767293</v>
      </c>
      <c r="F149" s="91">
        <f t="shared" si="11"/>
        <v>299774.79051707359</v>
      </c>
      <c r="G149" s="90">
        <v>0.56260869417464032</v>
      </c>
      <c r="H149" s="5"/>
      <c r="I149" s="5"/>
      <c r="J149" s="5"/>
      <c r="K149" s="5"/>
      <c r="L149" s="5"/>
    </row>
    <row r="150" spans="1:12" outlineLevel="2" x14ac:dyDescent="0.25">
      <c r="A150" s="8"/>
      <c r="B150" s="8" t="s">
        <v>235</v>
      </c>
      <c r="C150" s="89">
        <v>115</v>
      </c>
      <c r="D150" s="8" t="s">
        <v>5</v>
      </c>
      <c r="E150" s="90">
        <f>F150/C150</f>
        <v>3079.3709565217396</v>
      </c>
      <c r="F150" s="91">
        <f>(G150*$H$1*12)+2459.86</f>
        <v>354127.66000000003</v>
      </c>
      <c r="G150" s="90">
        <v>0.66</v>
      </c>
      <c r="H150" s="5"/>
      <c r="I150" s="5"/>
      <c r="J150" s="5"/>
      <c r="K150" s="5"/>
      <c r="L150" s="5"/>
    </row>
    <row r="151" spans="1:12" outlineLevel="2" x14ac:dyDescent="0.25">
      <c r="A151" s="8"/>
      <c r="B151" s="8" t="s">
        <v>95</v>
      </c>
      <c r="C151" s="89">
        <v>182</v>
      </c>
      <c r="D151" s="8" t="s">
        <v>5</v>
      </c>
      <c r="E151" s="90">
        <f t="shared" si="10"/>
        <v>1139.4948177549586</v>
      </c>
      <c r="F151" s="91">
        <f t="shared" si="11"/>
        <v>207388.05683140247</v>
      </c>
      <c r="G151" s="90">
        <v>0.38921993287052614</v>
      </c>
      <c r="H151" s="5"/>
      <c r="I151" s="5"/>
      <c r="J151" s="5"/>
      <c r="K151" s="5"/>
      <c r="L151" s="5"/>
    </row>
    <row r="152" spans="1:12" outlineLevel="2" x14ac:dyDescent="0.25">
      <c r="A152" s="8"/>
      <c r="B152" s="8" t="s">
        <v>236</v>
      </c>
      <c r="C152" s="89">
        <v>297</v>
      </c>
      <c r="D152" s="8" t="s">
        <v>5</v>
      </c>
      <c r="E152" s="90">
        <f t="shared" si="10"/>
        <v>210.70540269137553</v>
      </c>
      <c r="F152" s="91">
        <f t="shared" si="11"/>
        <v>62579.504599338528</v>
      </c>
      <c r="G152" s="90">
        <v>0.11744741211894701</v>
      </c>
      <c r="H152" s="5"/>
      <c r="I152" s="5"/>
      <c r="J152" s="5"/>
      <c r="K152" s="5"/>
      <c r="L152" s="5"/>
    </row>
    <row r="153" spans="1:12" outlineLevel="2" x14ac:dyDescent="0.25">
      <c r="A153" s="8"/>
      <c r="B153" s="8" t="s">
        <v>237</v>
      </c>
      <c r="C153" s="89">
        <v>3</v>
      </c>
      <c r="D153" s="8" t="s">
        <v>5</v>
      </c>
      <c r="E153" s="90">
        <f t="shared" si="10"/>
        <v>852.54154590101427</v>
      </c>
      <c r="F153" s="91">
        <f t="shared" si="11"/>
        <v>2557.6246377030429</v>
      </c>
      <c r="G153" s="92">
        <v>4.8000762676708199E-3</v>
      </c>
      <c r="H153" s="5"/>
      <c r="I153" s="5"/>
      <c r="J153" s="5"/>
      <c r="K153" s="5"/>
      <c r="L153" s="5"/>
    </row>
    <row r="154" spans="1:12" outlineLevel="2" x14ac:dyDescent="0.25">
      <c r="A154" s="8"/>
      <c r="B154" s="8" t="s">
        <v>238</v>
      </c>
      <c r="C154" s="89">
        <v>182</v>
      </c>
      <c r="D154" s="8" t="s">
        <v>5</v>
      </c>
      <c r="E154" s="90">
        <f t="shared" si="10"/>
        <v>3110.0117437247013</v>
      </c>
      <c r="F154" s="91">
        <f t="shared" si="11"/>
        <v>566022.13735789561</v>
      </c>
      <c r="G154" s="90">
        <v>1.0622940475534328</v>
      </c>
      <c r="H154" s="5"/>
      <c r="I154" s="5"/>
      <c r="J154" s="5"/>
      <c r="K154" s="5"/>
      <c r="L154" s="5"/>
    </row>
    <row r="155" spans="1:12" outlineLevel="2" x14ac:dyDescent="0.25">
      <c r="A155" s="8"/>
      <c r="B155" s="8" t="s">
        <v>239</v>
      </c>
      <c r="C155" s="89">
        <v>4</v>
      </c>
      <c r="D155" s="8" t="s">
        <v>5</v>
      </c>
      <c r="E155" s="90">
        <f t="shared" si="10"/>
        <v>6131.5272183190264</v>
      </c>
      <c r="F155" s="91">
        <f t="shared" si="11"/>
        <v>24526.108873276105</v>
      </c>
      <c r="G155" s="90">
        <v>4.6029894850658004E-2</v>
      </c>
      <c r="H155" s="5"/>
      <c r="I155" s="5"/>
      <c r="J155" s="5"/>
      <c r="K155" s="5"/>
      <c r="L155" s="5"/>
    </row>
    <row r="156" spans="1:12" outlineLevel="2" x14ac:dyDescent="0.25">
      <c r="A156" s="8"/>
      <c r="B156" s="8" t="s">
        <v>240</v>
      </c>
      <c r="C156" s="89">
        <v>1</v>
      </c>
      <c r="D156" s="8" t="s">
        <v>5</v>
      </c>
      <c r="E156" s="90">
        <f t="shared" si="10"/>
        <v>429.83902149040597</v>
      </c>
      <c r="F156" s="91">
        <f t="shared" si="11"/>
        <v>429.83902149040597</v>
      </c>
      <c r="G156" s="92">
        <v>8.0670949738266605E-4</v>
      </c>
      <c r="H156" s="5"/>
      <c r="I156" s="5"/>
      <c r="J156" s="5"/>
      <c r="K156" s="5"/>
      <c r="L156" s="5"/>
    </row>
    <row r="157" spans="1:12" outlineLevel="2" x14ac:dyDescent="0.25">
      <c r="A157" s="8"/>
      <c r="B157" s="8" t="s">
        <v>241</v>
      </c>
      <c r="C157" s="89">
        <v>297</v>
      </c>
      <c r="D157" s="8" t="s">
        <v>5</v>
      </c>
      <c r="E157" s="90">
        <f t="shared" si="10"/>
        <v>716.77763887552101</v>
      </c>
      <c r="F157" s="91">
        <f t="shared" si="11"/>
        <v>212882.95874602973</v>
      </c>
      <c r="G157" s="90">
        <v>0.39953260654623379</v>
      </c>
      <c r="H157" s="5"/>
      <c r="I157" s="5"/>
      <c r="J157" s="5"/>
      <c r="K157" s="5"/>
      <c r="L157" s="5"/>
    </row>
    <row r="158" spans="1:12" outlineLevel="2" x14ac:dyDescent="0.25">
      <c r="A158" s="8"/>
      <c r="B158" s="8" t="s">
        <v>96</v>
      </c>
      <c r="C158" s="89">
        <v>594</v>
      </c>
      <c r="D158" s="8" t="s">
        <v>5</v>
      </c>
      <c r="E158" s="90">
        <f t="shared" si="10"/>
        <v>719.76965559373855</v>
      </c>
      <c r="F158" s="91">
        <f t="shared" si="11"/>
        <v>427543.17542268068</v>
      </c>
      <c r="G158" s="90">
        <v>0.80240071959664561</v>
      </c>
      <c r="H158" s="5"/>
      <c r="I158" s="5"/>
      <c r="J158" s="5"/>
      <c r="K158" s="5"/>
      <c r="L158" s="5"/>
    </row>
    <row r="159" spans="1:12" outlineLevel="2" x14ac:dyDescent="0.25">
      <c r="A159" s="8"/>
      <c r="B159" s="8" t="s">
        <v>242</v>
      </c>
      <c r="C159" s="89">
        <v>1</v>
      </c>
      <c r="D159" s="8" t="s">
        <v>5</v>
      </c>
      <c r="E159" s="90">
        <f t="shared" si="10"/>
        <v>5697.4740887747903</v>
      </c>
      <c r="F159" s="91">
        <f t="shared" si="11"/>
        <v>5697.4740887747903</v>
      </c>
      <c r="G159" s="90">
        <v>1.0692855298640825E-2</v>
      </c>
      <c r="H159" s="5"/>
      <c r="I159" s="5"/>
      <c r="J159" s="5"/>
      <c r="K159" s="5"/>
      <c r="L159" s="5"/>
    </row>
    <row r="160" spans="1:12" outlineLevel="2" x14ac:dyDescent="0.25">
      <c r="A160" s="8"/>
      <c r="B160" s="8" t="s">
        <v>243</v>
      </c>
      <c r="C160" s="93">
        <v>1</v>
      </c>
      <c r="D160" s="8" t="s">
        <v>5</v>
      </c>
      <c r="E160" s="90">
        <f t="shared" si="10"/>
        <v>235.99005101434051</v>
      </c>
      <c r="F160" s="91">
        <f t="shared" si="11"/>
        <v>235.99005101434051</v>
      </c>
      <c r="G160" s="94">
        <v>4.4289933189636566E-4</v>
      </c>
      <c r="H160" s="5"/>
      <c r="I160" s="5"/>
      <c r="J160" s="5"/>
      <c r="K160" s="5"/>
      <c r="L160" s="5"/>
    </row>
    <row r="161" spans="1:12" outlineLevel="2" x14ac:dyDescent="0.25">
      <c r="A161" s="8"/>
      <c r="B161" s="8" t="s">
        <v>244</v>
      </c>
      <c r="C161" s="93">
        <v>3</v>
      </c>
      <c r="D161" s="8" t="s">
        <v>5</v>
      </c>
      <c r="E161" s="90">
        <f t="shared" si="10"/>
        <v>2103.6827404706919</v>
      </c>
      <c r="F161" s="91">
        <f t="shared" si="11"/>
        <v>6311.0482214120757</v>
      </c>
      <c r="G161" s="90">
        <v>1.1844393561571374E-2</v>
      </c>
      <c r="H161" s="5"/>
      <c r="I161" s="5"/>
      <c r="J161" s="5"/>
      <c r="K161" s="5"/>
      <c r="L161" s="5"/>
    </row>
    <row r="162" spans="1:12" outlineLevel="1" x14ac:dyDescent="0.25">
      <c r="A162" s="9" t="s">
        <v>105</v>
      </c>
      <c r="B162" s="32" t="s">
        <v>115</v>
      </c>
      <c r="C162" s="127" t="s">
        <v>4</v>
      </c>
      <c r="D162" s="3" t="s">
        <v>4</v>
      </c>
      <c r="E162" s="4" t="s">
        <v>4</v>
      </c>
      <c r="F162" s="4">
        <f>(G162*H1*12)</f>
        <v>4102791</v>
      </c>
      <c r="G162" s="63">
        <v>7.7</v>
      </c>
      <c r="H162" s="10"/>
      <c r="I162" s="5"/>
      <c r="J162" s="5"/>
      <c r="K162" s="5"/>
      <c r="L162" s="5"/>
    </row>
    <row r="163" spans="1:12" outlineLevel="2" x14ac:dyDescent="0.25">
      <c r="A163" s="8"/>
      <c r="B163" s="33" t="s">
        <v>127</v>
      </c>
      <c r="C163" s="21">
        <v>12</v>
      </c>
      <c r="D163" s="6" t="s">
        <v>5</v>
      </c>
      <c r="E163" s="7">
        <f t="shared" ref="E163:E168" si="12">F163/C163</f>
        <v>102125.74999999999</v>
      </c>
      <c r="F163" s="7">
        <f>G163*$H$1*12</f>
        <v>1225508.9999999998</v>
      </c>
      <c r="G163" s="62">
        <v>2.2999999999999998</v>
      </c>
    </row>
    <row r="164" spans="1:12" outlineLevel="2" x14ac:dyDescent="0.25">
      <c r="A164" s="8"/>
      <c r="B164" s="33" t="s">
        <v>128</v>
      </c>
      <c r="C164" s="21">
        <v>4</v>
      </c>
      <c r="D164" s="6" t="s">
        <v>5</v>
      </c>
      <c r="E164" s="7">
        <f t="shared" si="12"/>
        <v>15870.738926573058</v>
      </c>
      <c r="F164" s="7">
        <f>G164*$H$1*12</f>
        <v>63482.955706292232</v>
      </c>
      <c r="G164" s="62">
        <v>0.11914298313963596</v>
      </c>
    </row>
    <row r="165" spans="1:12" outlineLevel="2" x14ac:dyDescent="0.25">
      <c r="A165" s="8"/>
      <c r="B165" s="33" t="s">
        <v>69</v>
      </c>
      <c r="C165" s="21">
        <v>1</v>
      </c>
      <c r="D165" s="6" t="s">
        <v>5</v>
      </c>
      <c r="E165" s="7">
        <f t="shared" si="12"/>
        <v>8306.4095957065347</v>
      </c>
      <c r="F165" s="7">
        <f>G165*$H$1*12</f>
        <v>8306.4095957065347</v>
      </c>
      <c r="G165" s="62">
        <v>1.5589230328071871E-2</v>
      </c>
    </row>
    <row r="166" spans="1:12" outlineLevel="2" x14ac:dyDescent="0.25">
      <c r="A166" s="8"/>
      <c r="B166" s="33" t="s">
        <v>144</v>
      </c>
      <c r="C166" s="21">
        <v>1</v>
      </c>
      <c r="D166" s="6" t="s">
        <v>5</v>
      </c>
      <c r="E166" s="7">
        <f t="shared" si="12"/>
        <v>2805492.6346980012</v>
      </c>
      <c r="F166" s="7">
        <f>F162-F163-F164-F165</f>
        <v>2805492.6346980012</v>
      </c>
      <c r="G166" s="62">
        <f>3.27+2</f>
        <v>5.27</v>
      </c>
    </row>
    <row r="167" spans="1:12" ht="15.75" customHeight="1" outlineLevel="1" x14ac:dyDescent="0.25">
      <c r="A167" s="9" t="s">
        <v>106</v>
      </c>
      <c r="B167" s="32" t="s">
        <v>114</v>
      </c>
      <c r="C167" s="21">
        <v>12</v>
      </c>
      <c r="D167" s="6" t="s">
        <v>5</v>
      </c>
      <c r="E167" s="4">
        <f t="shared" si="12"/>
        <v>43070.424999999996</v>
      </c>
      <c r="F167" s="4">
        <f>G167*H1*12</f>
        <v>516845.1</v>
      </c>
      <c r="G167" s="112">
        <v>0.97</v>
      </c>
      <c r="H167" s="5"/>
      <c r="I167" s="5"/>
      <c r="J167" s="5"/>
      <c r="K167" s="5"/>
      <c r="L167" s="5"/>
    </row>
    <row r="168" spans="1:12" ht="15.75" customHeight="1" outlineLevel="1" x14ac:dyDescent="0.25">
      <c r="A168" s="9" t="s">
        <v>107</v>
      </c>
      <c r="B168" s="32" t="s">
        <v>113</v>
      </c>
      <c r="C168" s="21">
        <v>12</v>
      </c>
      <c r="D168" s="6" t="s">
        <v>5</v>
      </c>
      <c r="E168" s="4">
        <f t="shared" si="12"/>
        <v>53727.025000000001</v>
      </c>
      <c r="F168" s="4">
        <f>G168*H1*12</f>
        <v>644724.30000000005</v>
      </c>
      <c r="G168" s="112">
        <v>1.21</v>
      </c>
      <c r="H168" s="5"/>
      <c r="I168" s="5"/>
      <c r="J168" s="5"/>
      <c r="K168" s="5"/>
      <c r="L168" s="5"/>
    </row>
    <row r="169" spans="1:12" ht="15.75" customHeight="1" outlineLevel="1" x14ac:dyDescent="0.25">
      <c r="A169" s="9" t="s">
        <v>110</v>
      </c>
      <c r="B169" s="32" t="s">
        <v>112</v>
      </c>
      <c r="C169" s="25" t="s">
        <v>4</v>
      </c>
      <c r="D169" s="3" t="s">
        <v>4</v>
      </c>
      <c r="E169" s="4" t="s">
        <v>4</v>
      </c>
      <c r="F169" s="4">
        <f>G169*H1*12</f>
        <v>1055003.3999999999</v>
      </c>
      <c r="G169" s="112">
        <v>1.98</v>
      </c>
      <c r="H169" s="5"/>
      <c r="I169" s="5"/>
      <c r="J169" s="5"/>
      <c r="K169" s="5"/>
      <c r="L169" s="5"/>
    </row>
    <row r="170" spans="1:12" ht="45.75" customHeight="1" outlineLevel="2" x14ac:dyDescent="0.25">
      <c r="A170" s="8"/>
      <c r="B170" s="33" t="s">
        <v>70</v>
      </c>
      <c r="C170" s="128">
        <v>365</v>
      </c>
      <c r="D170" s="6" t="s">
        <v>5</v>
      </c>
      <c r="E170" s="7">
        <f>F170/C170</f>
        <v>583.92328767123297</v>
      </c>
      <c r="F170" s="7">
        <f>G170*12*$H$1</f>
        <v>213132.00000000003</v>
      </c>
      <c r="G170" s="6">
        <v>0.4</v>
      </c>
    </row>
    <row r="171" spans="1:12" ht="30" customHeight="1" outlineLevel="2" x14ac:dyDescent="0.25">
      <c r="A171" s="8"/>
      <c r="B171" s="33" t="s">
        <v>71</v>
      </c>
      <c r="C171" s="128">
        <v>4</v>
      </c>
      <c r="D171" s="6" t="s">
        <v>5</v>
      </c>
      <c r="E171" s="7">
        <f>F171/C171</f>
        <v>37298.100000000006</v>
      </c>
      <c r="F171" s="7">
        <f t="shared" ref="F171:F178" si="13">G171*12*$H$1</f>
        <v>149192.40000000002</v>
      </c>
      <c r="G171" s="6">
        <v>0.28000000000000003</v>
      </c>
    </row>
    <row r="172" spans="1:12" ht="29.25" customHeight="1" outlineLevel="2" x14ac:dyDescent="0.25">
      <c r="A172" s="8"/>
      <c r="B172" s="33" t="s">
        <v>72</v>
      </c>
      <c r="C172" s="128">
        <v>1</v>
      </c>
      <c r="D172" s="6" t="s">
        <v>5</v>
      </c>
      <c r="E172" s="7">
        <f t="shared" ref="E172:E177" si="14">F172/C172</f>
        <v>79924.499999999985</v>
      </c>
      <c r="F172" s="7">
        <f t="shared" si="13"/>
        <v>79924.499999999985</v>
      </c>
      <c r="G172" s="6">
        <v>0.15</v>
      </c>
    </row>
    <row r="173" spans="1:12" ht="16.5" customHeight="1" outlineLevel="2" x14ac:dyDescent="0.25">
      <c r="A173" s="8"/>
      <c r="B173" s="33" t="s">
        <v>88</v>
      </c>
      <c r="C173" s="128">
        <v>1</v>
      </c>
      <c r="D173" s="6" t="s">
        <v>5</v>
      </c>
      <c r="E173" s="7">
        <f t="shared" si="14"/>
        <v>95909.400000000009</v>
      </c>
      <c r="F173" s="7">
        <f t="shared" si="13"/>
        <v>95909.400000000009</v>
      </c>
      <c r="G173" s="6">
        <v>0.18</v>
      </c>
    </row>
    <row r="174" spans="1:12" ht="15.75" customHeight="1" outlineLevel="2" x14ac:dyDescent="0.25">
      <c r="A174" s="8"/>
      <c r="B174" s="33" t="s">
        <v>73</v>
      </c>
      <c r="C174" s="128">
        <v>1</v>
      </c>
      <c r="D174" s="6" t="s">
        <v>5</v>
      </c>
      <c r="E174" s="7">
        <f t="shared" si="14"/>
        <v>79924.499999999985</v>
      </c>
      <c r="F174" s="7">
        <f t="shared" si="13"/>
        <v>79924.499999999985</v>
      </c>
      <c r="G174" s="6">
        <v>0.15</v>
      </c>
    </row>
    <row r="175" spans="1:12" ht="15.75" customHeight="1" outlineLevel="2" x14ac:dyDescent="0.25">
      <c r="A175" s="8"/>
      <c r="B175" s="33" t="s">
        <v>86</v>
      </c>
      <c r="C175" s="128">
        <v>1</v>
      </c>
      <c r="D175" s="6" t="s">
        <v>5</v>
      </c>
      <c r="E175" s="7">
        <f t="shared" si="14"/>
        <v>63939.6</v>
      </c>
      <c r="F175" s="7">
        <f t="shared" si="13"/>
        <v>63939.6</v>
      </c>
      <c r="G175" s="6">
        <v>0.12</v>
      </c>
    </row>
    <row r="176" spans="1:12" ht="15.75" customHeight="1" outlineLevel="2" x14ac:dyDescent="0.25">
      <c r="A176" s="8"/>
      <c r="B176" s="33" t="s">
        <v>87</v>
      </c>
      <c r="C176" s="128">
        <v>1</v>
      </c>
      <c r="D176" s="6" t="s">
        <v>5</v>
      </c>
      <c r="E176" s="7">
        <f t="shared" si="14"/>
        <v>95909.400000000009</v>
      </c>
      <c r="F176" s="7">
        <f t="shared" si="13"/>
        <v>95909.400000000009</v>
      </c>
      <c r="G176" s="6">
        <v>0.18</v>
      </c>
    </row>
    <row r="177" spans="1:12" ht="28.5" customHeight="1" outlineLevel="2" x14ac:dyDescent="0.25">
      <c r="A177" s="8"/>
      <c r="B177" s="33" t="s">
        <v>74</v>
      </c>
      <c r="C177" s="128">
        <v>12</v>
      </c>
      <c r="D177" s="6" t="s">
        <v>5</v>
      </c>
      <c r="E177" s="7">
        <f t="shared" si="14"/>
        <v>3552.2000000000003</v>
      </c>
      <c r="F177" s="7">
        <f t="shared" si="13"/>
        <v>42626.400000000001</v>
      </c>
      <c r="G177" s="6">
        <v>0.08</v>
      </c>
    </row>
    <row r="178" spans="1:12" ht="15.75" customHeight="1" outlineLevel="2" x14ac:dyDescent="0.25">
      <c r="A178" s="8"/>
      <c r="B178" s="33" t="s">
        <v>75</v>
      </c>
      <c r="C178" s="128">
        <v>1</v>
      </c>
      <c r="D178" s="6" t="s">
        <v>5</v>
      </c>
      <c r="E178" s="7">
        <f>F178/C178</f>
        <v>234445.2</v>
      </c>
      <c r="F178" s="7">
        <f t="shared" si="13"/>
        <v>234445.2</v>
      </c>
      <c r="G178" s="6">
        <v>0.44</v>
      </c>
    </row>
    <row r="179" spans="1:12" ht="15.75" customHeight="1" outlineLevel="1" x14ac:dyDescent="0.25">
      <c r="A179" s="9" t="s">
        <v>108</v>
      </c>
      <c r="B179" s="32" t="s">
        <v>76</v>
      </c>
      <c r="C179" s="127" t="s">
        <v>4</v>
      </c>
      <c r="D179" s="3" t="s">
        <v>4</v>
      </c>
      <c r="E179" s="4" t="s">
        <v>4</v>
      </c>
      <c r="F179" s="4">
        <f>G179*H1*12</f>
        <v>500860.19999999995</v>
      </c>
      <c r="G179" s="63">
        <v>0.94</v>
      </c>
      <c r="H179" s="5"/>
      <c r="I179" s="5"/>
      <c r="J179" s="5"/>
      <c r="K179" s="5"/>
      <c r="L179" s="5"/>
    </row>
    <row r="180" spans="1:12" ht="15.75" customHeight="1" outlineLevel="1" x14ac:dyDescent="0.25">
      <c r="A180" s="41" t="s">
        <v>194</v>
      </c>
      <c r="B180" s="18" t="s">
        <v>89</v>
      </c>
      <c r="C180" s="129"/>
      <c r="D180" s="3"/>
      <c r="E180" s="4"/>
      <c r="F180" s="4">
        <f>SUM(F181:F187)</f>
        <v>186490.5</v>
      </c>
      <c r="G180" s="3">
        <f>F180/H1/12</f>
        <v>0.35000000000000003</v>
      </c>
      <c r="H180" s="5"/>
      <c r="I180" s="5"/>
      <c r="J180" s="5"/>
      <c r="K180" s="5"/>
      <c r="L180" s="5"/>
    </row>
    <row r="181" spans="1:12" ht="15.75" customHeight="1" outlineLevel="2" x14ac:dyDescent="0.25">
      <c r="A181" s="42"/>
      <c r="B181" s="33" t="s">
        <v>77</v>
      </c>
      <c r="C181" s="128">
        <v>365</v>
      </c>
      <c r="D181" s="6" t="s">
        <v>5</v>
      </c>
      <c r="E181" s="7">
        <f>F181/C181</f>
        <v>43.79424657534247</v>
      </c>
      <c r="F181" s="7">
        <f>G181*$H$1*12</f>
        <v>15984.900000000001</v>
      </c>
      <c r="G181" s="6">
        <v>0.03</v>
      </c>
      <c r="H181" s="5"/>
      <c r="I181" s="5"/>
      <c r="J181" s="5"/>
      <c r="K181" s="5"/>
      <c r="L181" s="5"/>
    </row>
    <row r="182" spans="1:12" ht="15.75" customHeight="1" outlineLevel="2" x14ac:dyDescent="0.25">
      <c r="A182" s="42"/>
      <c r="B182" s="33" t="s">
        <v>81</v>
      </c>
      <c r="C182" s="128">
        <v>365</v>
      </c>
      <c r="D182" s="6" t="s">
        <v>5</v>
      </c>
      <c r="E182" s="7">
        <f>F182/C182</f>
        <v>43.79424657534247</v>
      </c>
      <c r="F182" s="7">
        <f>G182*$H$1*12</f>
        <v>15984.900000000001</v>
      </c>
      <c r="G182" s="6">
        <v>0.03</v>
      </c>
      <c r="H182" s="5"/>
      <c r="I182" s="5"/>
      <c r="J182" s="5"/>
      <c r="K182" s="5"/>
      <c r="L182" s="5"/>
    </row>
    <row r="183" spans="1:12" ht="31.5" customHeight="1" outlineLevel="2" x14ac:dyDescent="0.25">
      <c r="A183" s="42"/>
      <c r="B183" s="33" t="s">
        <v>92</v>
      </c>
      <c r="C183" s="128">
        <v>1</v>
      </c>
      <c r="D183" s="6" t="s">
        <v>5</v>
      </c>
      <c r="E183" s="7">
        <f>F183/C183</f>
        <v>21313.200000000001</v>
      </c>
      <c r="F183" s="7">
        <f t="shared" ref="F183" si="15">G183*$H$1*12</f>
        <v>21313.200000000001</v>
      </c>
      <c r="G183" s="6">
        <v>0.04</v>
      </c>
      <c r="H183" s="5"/>
      <c r="I183" s="5"/>
      <c r="J183" s="5"/>
      <c r="K183" s="5"/>
      <c r="L183" s="5"/>
    </row>
    <row r="184" spans="1:12" ht="47.25" customHeight="1" outlineLevel="2" x14ac:dyDescent="0.25">
      <c r="A184" s="42"/>
      <c r="B184" s="33" t="s">
        <v>78</v>
      </c>
      <c r="C184" s="128">
        <v>1</v>
      </c>
      <c r="D184" s="6" t="s">
        <v>5</v>
      </c>
      <c r="E184" s="7">
        <f t="shared" ref="E184:E187" si="16">F184/C184</f>
        <v>37298.100000000006</v>
      </c>
      <c r="F184" s="7">
        <f>G184*$H$1*12</f>
        <v>37298.100000000006</v>
      </c>
      <c r="G184" s="6">
        <v>7.0000000000000007E-2</v>
      </c>
      <c r="H184" s="5"/>
      <c r="I184" s="5"/>
      <c r="J184" s="5"/>
      <c r="K184" s="5"/>
      <c r="L184" s="5"/>
    </row>
    <row r="185" spans="1:12" ht="45" customHeight="1" outlineLevel="2" x14ac:dyDescent="0.25">
      <c r="A185" s="42"/>
      <c r="B185" s="33" t="s">
        <v>79</v>
      </c>
      <c r="C185" s="128">
        <v>1</v>
      </c>
      <c r="D185" s="6" t="s">
        <v>5</v>
      </c>
      <c r="E185" s="7">
        <f>F185/C185</f>
        <v>26641.5</v>
      </c>
      <c r="F185" s="7">
        <f>G185*$H$1*12</f>
        <v>26641.5</v>
      </c>
      <c r="G185" s="6">
        <v>0.05</v>
      </c>
      <c r="H185" s="5"/>
      <c r="I185" s="5"/>
      <c r="J185" s="5"/>
      <c r="K185" s="5"/>
      <c r="L185" s="5"/>
    </row>
    <row r="186" spans="1:12" ht="15" customHeight="1" outlineLevel="2" x14ac:dyDescent="0.25">
      <c r="A186" s="42"/>
      <c r="B186" s="33" t="s">
        <v>83</v>
      </c>
      <c r="C186" s="128">
        <v>12</v>
      </c>
      <c r="D186" s="6" t="s">
        <v>5</v>
      </c>
      <c r="E186" s="7">
        <f t="shared" si="16"/>
        <v>3552.2000000000003</v>
      </c>
      <c r="F186" s="7">
        <f>G186*$H$1*12</f>
        <v>42626.400000000001</v>
      </c>
      <c r="G186" s="6">
        <v>0.08</v>
      </c>
      <c r="H186" s="5"/>
      <c r="I186" s="5"/>
      <c r="J186" s="5"/>
      <c r="K186" s="5"/>
      <c r="L186" s="5"/>
    </row>
    <row r="187" spans="1:12" ht="15.75" customHeight="1" outlineLevel="2" x14ac:dyDescent="0.25">
      <c r="A187" s="42"/>
      <c r="B187" s="33" t="s">
        <v>80</v>
      </c>
      <c r="C187" s="128">
        <v>12</v>
      </c>
      <c r="D187" s="6" t="s">
        <v>5</v>
      </c>
      <c r="E187" s="7">
        <f t="shared" si="16"/>
        <v>2220.125</v>
      </c>
      <c r="F187" s="7">
        <f>G187*$H$1*12</f>
        <v>26641.5</v>
      </c>
      <c r="G187" s="6">
        <v>0.05</v>
      </c>
      <c r="H187" s="5"/>
      <c r="I187" s="5"/>
      <c r="J187" s="5"/>
      <c r="K187" s="5"/>
      <c r="L187" s="5"/>
    </row>
    <row r="188" spans="1:12" ht="15.75" customHeight="1" outlineLevel="1" x14ac:dyDescent="0.25">
      <c r="A188" s="41" t="s">
        <v>195</v>
      </c>
      <c r="B188" s="18" t="s">
        <v>90</v>
      </c>
      <c r="C188" s="128"/>
      <c r="D188" s="6"/>
      <c r="E188" s="4"/>
      <c r="F188" s="4">
        <f>SUM(F189:F192)</f>
        <v>159849</v>
      </c>
      <c r="G188" s="63">
        <f>F188/H1/12</f>
        <v>0.3</v>
      </c>
      <c r="H188" s="5"/>
      <c r="I188" s="5"/>
      <c r="J188" s="5"/>
      <c r="K188" s="5"/>
      <c r="L188" s="5"/>
    </row>
    <row r="189" spans="1:12" ht="15.75" customHeight="1" outlineLevel="2" x14ac:dyDescent="0.25">
      <c r="A189" s="42"/>
      <c r="B189" s="33" t="s">
        <v>82</v>
      </c>
      <c r="C189" s="128">
        <v>365</v>
      </c>
      <c r="D189" s="6" t="s">
        <v>5</v>
      </c>
      <c r="E189" s="7">
        <f>F189/C189</f>
        <v>102.18657534246577</v>
      </c>
      <c r="F189" s="7">
        <f>G189*H1*12</f>
        <v>37298.100000000006</v>
      </c>
      <c r="G189" s="6">
        <v>7.0000000000000007E-2</v>
      </c>
      <c r="H189" s="5"/>
      <c r="I189" s="5"/>
      <c r="J189" s="5"/>
      <c r="K189" s="5"/>
      <c r="L189" s="5"/>
    </row>
    <row r="190" spans="1:12" ht="32.25" customHeight="1" outlineLevel="2" x14ac:dyDescent="0.25">
      <c r="A190" s="42"/>
      <c r="B190" s="33" t="s">
        <v>85</v>
      </c>
      <c r="C190" s="128">
        <v>1</v>
      </c>
      <c r="D190" s="6" t="s">
        <v>5</v>
      </c>
      <c r="E190" s="7">
        <f>F190/C190</f>
        <v>53283</v>
      </c>
      <c r="F190" s="7">
        <f>G190*H1*12</f>
        <v>53283</v>
      </c>
      <c r="G190" s="62">
        <v>0.1</v>
      </c>
      <c r="H190" s="5"/>
      <c r="I190" s="5"/>
      <c r="J190" s="5"/>
      <c r="K190" s="5"/>
      <c r="L190" s="5"/>
    </row>
    <row r="191" spans="1:12" ht="15.75" customHeight="1" outlineLevel="2" x14ac:dyDescent="0.25">
      <c r="A191" s="42"/>
      <c r="B191" s="33" t="s">
        <v>83</v>
      </c>
      <c r="C191" s="128">
        <v>12</v>
      </c>
      <c r="D191" s="6" t="s">
        <v>5</v>
      </c>
      <c r="E191" s="7">
        <f>F191/C191</f>
        <v>3552.2000000000003</v>
      </c>
      <c r="F191" s="7">
        <f>G191*H1*12</f>
        <v>42626.400000000001</v>
      </c>
      <c r="G191" s="6">
        <v>0.08</v>
      </c>
      <c r="H191" s="5"/>
      <c r="I191" s="5"/>
      <c r="J191" s="5"/>
      <c r="K191" s="5"/>
      <c r="L191" s="5"/>
    </row>
    <row r="192" spans="1:12" ht="15.75" customHeight="1" outlineLevel="2" x14ac:dyDescent="0.25">
      <c r="A192" s="42"/>
      <c r="B192" s="33" t="s">
        <v>80</v>
      </c>
      <c r="C192" s="128">
        <v>12</v>
      </c>
      <c r="D192" s="6" t="s">
        <v>5</v>
      </c>
      <c r="E192" s="7">
        <f>F192/C192</f>
        <v>2220.125</v>
      </c>
      <c r="F192" s="7">
        <f>G192*H1*12</f>
        <v>26641.5</v>
      </c>
      <c r="G192" s="6">
        <v>0.05</v>
      </c>
      <c r="H192" s="5"/>
      <c r="I192" s="5"/>
      <c r="J192" s="5"/>
      <c r="K192" s="5"/>
      <c r="L192" s="5"/>
    </row>
    <row r="193" spans="1:12" ht="15.75" customHeight="1" outlineLevel="1" x14ac:dyDescent="0.25">
      <c r="A193" s="41" t="s">
        <v>196</v>
      </c>
      <c r="B193" s="18" t="s">
        <v>91</v>
      </c>
      <c r="C193" s="128"/>
      <c r="D193" s="6"/>
      <c r="E193" s="4"/>
      <c r="F193" s="4">
        <f>SUM(F194:F196)</f>
        <v>159849</v>
      </c>
      <c r="G193" s="63">
        <f>F193/H1/12</f>
        <v>0.3</v>
      </c>
      <c r="H193" s="5"/>
      <c r="I193" s="5"/>
      <c r="J193" s="5"/>
      <c r="K193" s="5"/>
      <c r="L193" s="5"/>
    </row>
    <row r="194" spans="1:12" ht="15.75" customHeight="1" outlineLevel="2" x14ac:dyDescent="0.25">
      <c r="A194" s="42"/>
      <c r="B194" s="33" t="s">
        <v>82</v>
      </c>
      <c r="C194" s="128">
        <v>365</v>
      </c>
      <c r="D194" s="6" t="s">
        <v>5</v>
      </c>
      <c r="E194" s="7">
        <f>F194/C194</f>
        <v>218.97123287671232</v>
      </c>
      <c r="F194" s="7">
        <f>G194*H1*12</f>
        <v>79924.5</v>
      </c>
      <c r="G194" s="6">
        <v>0.15</v>
      </c>
      <c r="H194" s="5"/>
      <c r="I194" s="5"/>
      <c r="J194" s="5"/>
      <c r="K194" s="5"/>
      <c r="L194" s="5"/>
    </row>
    <row r="195" spans="1:12" ht="15.75" customHeight="1" outlineLevel="2" x14ac:dyDescent="0.25">
      <c r="A195" s="42"/>
      <c r="B195" s="33" t="s">
        <v>83</v>
      </c>
      <c r="C195" s="128">
        <v>12</v>
      </c>
      <c r="D195" s="6" t="s">
        <v>5</v>
      </c>
      <c r="E195" s="7">
        <f>F195/C195</f>
        <v>4440.25</v>
      </c>
      <c r="F195" s="7">
        <f>G195*H1*12</f>
        <v>53283</v>
      </c>
      <c r="G195" s="62">
        <v>0.1</v>
      </c>
      <c r="H195" s="5"/>
      <c r="I195" s="5"/>
      <c r="J195" s="5"/>
      <c r="K195" s="5"/>
      <c r="L195" s="5"/>
    </row>
    <row r="196" spans="1:12" ht="15.75" customHeight="1" outlineLevel="2" x14ac:dyDescent="0.25">
      <c r="A196" s="42"/>
      <c r="B196" s="33" t="s">
        <v>84</v>
      </c>
      <c r="C196" s="128">
        <v>12</v>
      </c>
      <c r="D196" s="6" t="s">
        <v>5</v>
      </c>
      <c r="E196" s="7">
        <f>F196/C196</f>
        <v>2220.125</v>
      </c>
      <c r="F196" s="7">
        <f>G196*H1*12</f>
        <v>26641.5</v>
      </c>
      <c r="G196" s="6">
        <v>0.05</v>
      </c>
      <c r="H196" s="5"/>
      <c r="I196" s="5"/>
      <c r="J196" s="5"/>
      <c r="K196" s="5"/>
      <c r="L196" s="5"/>
    </row>
    <row r="197" spans="1:12" ht="15.75" customHeight="1" outlineLevel="1" x14ac:dyDescent="0.25">
      <c r="A197" s="66" t="s">
        <v>109</v>
      </c>
      <c r="B197" s="32" t="s">
        <v>111</v>
      </c>
      <c r="C197" s="21">
        <v>365</v>
      </c>
      <c r="D197" s="6" t="s">
        <v>5</v>
      </c>
      <c r="E197" s="4">
        <f>F197/C197</f>
        <v>5211.5153424657528</v>
      </c>
      <c r="F197" s="4">
        <f>G197*H1*12</f>
        <v>1902203.0999999999</v>
      </c>
      <c r="G197" s="112">
        <v>3.57</v>
      </c>
      <c r="H197" s="5"/>
      <c r="I197" s="5"/>
      <c r="J197" s="5"/>
      <c r="K197" s="5"/>
      <c r="L197" s="5"/>
    </row>
    <row r="198" spans="1:12" ht="15.75" customHeight="1" x14ac:dyDescent="0.3">
      <c r="A198" s="40">
        <v>2</v>
      </c>
      <c r="B198" s="23" t="s">
        <v>101</v>
      </c>
      <c r="C198" s="21">
        <v>297</v>
      </c>
      <c r="D198" s="6" t="s">
        <v>5</v>
      </c>
      <c r="E198" s="4">
        <f>F198/C198</f>
        <v>10226.030303030304</v>
      </c>
      <c r="F198" s="113">
        <f>(H1*G198*12)</f>
        <v>3037131</v>
      </c>
      <c r="G198" s="114">
        <v>5.7</v>
      </c>
      <c r="H198" s="5"/>
      <c r="I198" s="5"/>
      <c r="J198" s="5"/>
      <c r="K198" s="5"/>
      <c r="L198" s="5"/>
    </row>
    <row r="199" spans="1:12" ht="15.75" customHeight="1" x14ac:dyDescent="0.3">
      <c r="A199" s="40">
        <v>3</v>
      </c>
      <c r="B199" s="23" t="s">
        <v>102</v>
      </c>
      <c r="C199" s="132" t="s">
        <v>93</v>
      </c>
      <c r="D199" s="132"/>
      <c r="E199" s="133"/>
      <c r="F199" s="113">
        <f>(H1*G199*12)</f>
        <v>3330187.5</v>
      </c>
      <c r="G199" s="115">
        <v>6.25</v>
      </c>
      <c r="H199" s="5"/>
      <c r="I199" s="5"/>
      <c r="J199" s="5"/>
      <c r="K199" s="5"/>
      <c r="L199" s="5"/>
    </row>
    <row r="200" spans="1:12" ht="15.75" customHeight="1" x14ac:dyDescent="0.25">
      <c r="A200" s="8"/>
      <c r="B200" s="32" t="s">
        <v>7</v>
      </c>
      <c r="C200" s="30" t="s">
        <v>4</v>
      </c>
      <c r="D200" s="6" t="s">
        <v>4</v>
      </c>
      <c r="E200" s="6" t="s">
        <v>4</v>
      </c>
      <c r="F200" s="22">
        <f>F199+F198+F3</f>
        <v>24845862.899999999</v>
      </c>
      <c r="G200" s="63">
        <f>G199+G198+G3</f>
        <v>46.629999999999995</v>
      </c>
      <c r="H200">
        <v>46.63</v>
      </c>
      <c r="I200" s="22">
        <f>H200*H1*12</f>
        <v>24845862.900000002</v>
      </c>
      <c r="J200" s="22">
        <f>F200-I200</f>
        <v>0</v>
      </c>
    </row>
    <row r="201" spans="1:12" ht="21.75" customHeight="1" x14ac:dyDescent="0.25">
      <c r="A201" s="134" t="s">
        <v>199</v>
      </c>
      <c r="B201" s="135"/>
      <c r="C201" s="135"/>
      <c r="D201" s="135"/>
      <c r="E201" s="135"/>
      <c r="F201" s="135"/>
      <c r="G201" s="135"/>
      <c r="H201" s="84">
        <f>H200-G200</f>
        <v>0</v>
      </c>
    </row>
    <row r="202" spans="1:12" ht="20.25" customHeight="1" x14ac:dyDescent="0.25">
      <c r="A202" s="44" t="s">
        <v>200</v>
      </c>
    </row>
  </sheetData>
  <mergeCells count="3">
    <mergeCell ref="B1:G1"/>
    <mergeCell ref="C199:E199"/>
    <mergeCell ref="A201:G201"/>
  </mergeCells>
  <pageMargins left="0.7" right="0.7" top="0.75" bottom="0.75" header="0.3" footer="0.3"/>
  <pageSetup paperSize="9" scale="59" orientation="portrait" r:id="rId1"/>
  <rowBreaks count="1" manualBreakCount="1">
    <brk id="16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958C-F284-41EB-8013-A06E659470D5}">
  <sheetPr>
    <pageSetUpPr fitToPage="1"/>
  </sheetPr>
  <dimension ref="A1:H95"/>
  <sheetViews>
    <sheetView view="pageBreakPreview" topLeftCell="A58" zoomScale="90" zoomScaleNormal="100" zoomScaleSheetLayoutView="90" workbookViewId="0">
      <selection activeCell="D84" sqref="D84"/>
    </sheetView>
  </sheetViews>
  <sheetFormatPr defaultColWidth="14.42578125" defaultRowHeight="15" outlineLevelRow="2" x14ac:dyDescent="0.25"/>
  <cols>
    <col min="2" max="2" width="104.7109375" customWidth="1"/>
    <col min="3" max="3" width="17.28515625" customWidth="1"/>
    <col min="4" max="4" width="14.5703125" customWidth="1"/>
    <col min="5" max="5" width="16.28515625" customWidth="1"/>
    <col min="6" max="6" width="11.28515625" customWidth="1"/>
    <col min="7" max="8" width="8.7109375" customWidth="1"/>
  </cols>
  <sheetData>
    <row r="1" spans="1:8" x14ac:dyDescent="0.25">
      <c r="B1" s="130" t="s">
        <v>190</v>
      </c>
      <c r="C1" s="131"/>
      <c r="D1" s="131"/>
      <c r="E1" s="131"/>
    </row>
    <row r="2" spans="1:8" ht="86.25" customHeight="1" x14ac:dyDescent="0.25">
      <c r="A2" s="20" t="s">
        <v>68</v>
      </c>
      <c r="B2" s="31" t="s">
        <v>0</v>
      </c>
      <c r="C2" s="24" t="s">
        <v>189</v>
      </c>
      <c r="D2" s="1" t="s">
        <v>2</v>
      </c>
      <c r="E2" s="1" t="s">
        <v>3</v>
      </c>
      <c r="F2" s="2"/>
      <c r="G2" s="2"/>
      <c r="H2" s="2"/>
    </row>
    <row r="3" spans="1:8" x14ac:dyDescent="0.25">
      <c r="A3" s="9" t="s">
        <v>97</v>
      </c>
      <c r="B3" s="9" t="s">
        <v>119</v>
      </c>
      <c r="C3" s="5"/>
      <c r="D3" s="3"/>
      <c r="E3" s="4"/>
      <c r="F3" s="5"/>
      <c r="G3" s="5"/>
      <c r="H3" s="5"/>
    </row>
    <row r="4" spans="1:8" outlineLevel="1" x14ac:dyDescent="0.25">
      <c r="A4" s="41" t="s">
        <v>98</v>
      </c>
      <c r="B4" s="9" t="s">
        <v>8</v>
      </c>
      <c r="C4" s="26"/>
      <c r="D4" s="3"/>
      <c r="E4" s="4"/>
      <c r="F4" s="5"/>
      <c r="G4" s="5"/>
      <c r="H4" s="5"/>
    </row>
    <row r="5" spans="1:8" outlineLevel="1" x14ac:dyDescent="0.25">
      <c r="A5" s="41" t="s">
        <v>120</v>
      </c>
      <c r="B5" s="18" t="s">
        <v>9</v>
      </c>
      <c r="C5" s="26"/>
      <c r="D5" s="3"/>
      <c r="E5" s="4"/>
      <c r="F5" s="5"/>
      <c r="G5" s="5"/>
      <c r="H5" s="5"/>
    </row>
    <row r="6" spans="1:8" outlineLevel="2" x14ac:dyDescent="0.25">
      <c r="A6" s="41"/>
      <c r="B6" s="8" t="s">
        <v>10</v>
      </c>
      <c r="C6" s="27">
        <v>1</v>
      </c>
      <c r="D6" s="14" t="s">
        <v>61</v>
      </c>
      <c r="E6" s="4">
        <f>1955.1/10</f>
        <v>195.51</v>
      </c>
      <c r="F6" s="5"/>
      <c r="G6" s="5"/>
      <c r="H6" s="5"/>
    </row>
    <row r="7" spans="1:8" outlineLevel="2" x14ac:dyDescent="0.25">
      <c r="A7" s="42"/>
      <c r="B7" s="8" t="s">
        <v>151</v>
      </c>
      <c r="C7" s="27">
        <v>1</v>
      </c>
      <c r="D7" s="13" t="s">
        <v>61</v>
      </c>
      <c r="E7" s="47">
        <v>1904.74</v>
      </c>
      <c r="F7" s="5"/>
      <c r="G7" s="5"/>
      <c r="H7" s="5"/>
    </row>
    <row r="8" spans="1:8" outlineLevel="2" x14ac:dyDescent="0.25">
      <c r="A8" s="42"/>
      <c r="B8" s="8" t="s">
        <v>14</v>
      </c>
      <c r="C8" s="27">
        <v>1</v>
      </c>
      <c r="D8" s="13" t="s">
        <v>61</v>
      </c>
      <c r="E8" s="47">
        <v>2694.91</v>
      </c>
      <c r="F8" s="5"/>
      <c r="G8" s="5"/>
      <c r="H8" s="5"/>
    </row>
    <row r="9" spans="1:8" outlineLevel="2" x14ac:dyDescent="0.25">
      <c r="A9" s="42"/>
      <c r="B9" s="8" t="s">
        <v>15</v>
      </c>
      <c r="C9" s="27">
        <v>1</v>
      </c>
      <c r="D9" s="13" t="s">
        <v>61</v>
      </c>
      <c r="E9" s="47">
        <v>1175.23</v>
      </c>
      <c r="F9" s="5"/>
      <c r="G9" s="5"/>
      <c r="H9" s="5"/>
    </row>
    <row r="10" spans="1:8" outlineLevel="2" x14ac:dyDescent="0.25">
      <c r="A10" s="42"/>
      <c r="B10" s="8" t="s">
        <v>152</v>
      </c>
      <c r="C10" s="27">
        <v>1</v>
      </c>
      <c r="D10" s="13" t="s">
        <v>6</v>
      </c>
      <c r="E10" s="47">
        <v>565.47</v>
      </c>
      <c r="F10" s="5"/>
      <c r="G10" s="5"/>
      <c r="H10" s="5"/>
    </row>
    <row r="11" spans="1:8" outlineLevel="2" x14ac:dyDescent="0.25">
      <c r="A11" s="42"/>
      <c r="B11" s="8" t="s">
        <v>153</v>
      </c>
      <c r="C11" s="27">
        <v>1</v>
      </c>
      <c r="D11" s="13" t="s">
        <v>6</v>
      </c>
      <c r="E11" s="47">
        <v>1742.62</v>
      </c>
      <c r="F11" s="5"/>
      <c r="G11" s="5"/>
      <c r="H11" s="5"/>
    </row>
    <row r="12" spans="1:8" outlineLevel="2" x14ac:dyDescent="0.25">
      <c r="A12" s="42"/>
      <c r="B12" s="20" t="s">
        <v>154</v>
      </c>
      <c r="C12" s="27">
        <v>1</v>
      </c>
      <c r="D12" s="13" t="s">
        <v>6</v>
      </c>
      <c r="E12" s="47">
        <v>409.99</v>
      </c>
      <c r="F12" s="5"/>
      <c r="G12" s="5"/>
      <c r="H12" s="5"/>
    </row>
    <row r="13" spans="1:8" outlineLevel="2" x14ac:dyDescent="0.25">
      <c r="A13" s="42"/>
      <c r="B13" s="20" t="s">
        <v>155</v>
      </c>
      <c r="C13" s="27">
        <v>1</v>
      </c>
      <c r="D13" s="13" t="s">
        <v>61</v>
      </c>
      <c r="E13" s="47">
        <v>788.33</v>
      </c>
      <c r="F13" s="5"/>
      <c r="G13" s="5"/>
      <c r="H13" s="5"/>
    </row>
    <row r="14" spans="1:8" outlineLevel="2" x14ac:dyDescent="0.25">
      <c r="A14" s="42"/>
      <c r="B14" s="20" t="s">
        <v>156</v>
      </c>
      <c r="C14" s="27">
        <v>1</v>
      </c>
      <c r="D14" s="13" t="s">
        <v>61</v>
      </c>
      <c r="E14" s="47">
        <v>1066.57</v>
      </c>
      <c r="F14" s="5"/>
      <c r="G14" s="5"/>
      <c r="H14" s="5"/>
    </row>
    <row r="15" spans="1:8" outlineLevel="2" x14ac:dyDescent="0.25">
      <c r="A15" s="42"/>
      <c r="B15" s="8" t="s">
        <v>16</v>
      </c>
      <c r="C15" s="27">
        <v>1</v>
      </c>
      <c r="D15" s="13" t="s">
        <v>61</v>
      </c>
      <c r="E15" s="47">
        <v>207.57</v>
      </c>
      <c r="F15" s="5"/>
      <c r="G15" s="5"/>
      <c r="H15" s="5"/>
    </row>
    <row r="16" spans="1:8" outlineLevel="2" x14ac:dyDescent="0.25">
      <c r="A16" s="42"/>
      <c r="B16" s="8" t="s">
        <v>17</v>
      </c>
      <c r="C16" s="27">
        <v>1</v>
      </c>
      <c r="D16" s="13" t="s">
        <v>61</v>
      </c>
      <c r="E16" s="47">
        <v>302.14999999999998</v>
      </c>
      <c r="F16" s="5"/>
      <c r="G16" s="5"/>
      <c r="H16" s="5"/>
    </row>
    <row r="17" spans="1:8" outlineLevel="2" x14ac:dyDescent="0.25">
      <c r="A17" s="42"/>
      <c r="B17" s="8" t="s">
        <v>157</v>
      </c>
      <c r="C17" s="27">
        <v>1</v>
      </c>
      <c r="D17" s="13" t="s">
        <v>61</v>
      </c>
      <c r="E17" s="47">
        <v>851.21</v>
      </c>
      <c r="F17" s="5"/>
      <c r="G17" s="5"/>
      <c r="H17" s="5"/>
    </row>
    <row r="18" spans="1:8" outlineLevel="2" x14ac:dyDescent="0.25">
      <c r="A18" s="55"/>
      <c r="B18" s="8" t="s">
        <v>159</v>
      </c>
      <c r="C18" s="34">
        <v>1</v>
      </c>
      <c r="D18" s="13" t="s">
        <v>61</v>
      </c>
      <c r="E18" s="17">
        <v>653.19000000000005</v>
      </c>
      <c r="F18" s="5"/>
      <c r="G18" s="5"/>
      <c r="H18" s="5"/>
    </row>
    <row r="19" spans="1:8" outlineLevel="2" x14ac:dyDescent="0.25">
      <c r="A19" s="55"/>
      <c r="B19" s="8" t="s">
        <v>158</v>
      </c>
      <c r="C19" s="34">
        <v>1</v>
      </c>
      <c r="D19" s="13" t="s">
        <v>61</v>
      </c>
      <c r="E19" s="17">
        <v>582.57000000000005</v>
      </c>
      <c r="F19" s="5"/>
      <c r="G19" s="5"/>
      <c r="H19" s="5"/>
    </row>
    <row r="20" spans="1:8" outlineLevel="2" x14ac:dyDescent="0.25">
      <c r="A20" s="55"/>
      <c r="B20" s="67" t="s">
        <v>184</v>
      </c>
      <c r="C20" s="34">
        <v>1</v>
      </c>
      <c r="D20" s="58" t="s">
        <v>61</v>
      </c>
      <c r="E20" s="17">
        <v>326.81</v>
      </c>
      <c r="F20" s="5"/>
      <c r="G20" s="5"/>
      <c r="H20" s="5"/>
    </row>
    <row r="21" spans="1:8" outlineLevel="2" x14ac:dyDescent="0.25">
      <c r="A21" s="42"/>
      <c r="B21" s="56" t="s">
        <v>145</v>
      </c>
      <c r="C21" s="57"/>
      <c r="D21" s="58"/>
      <c r="E21" s="59"/>
      <c r="F21" s="5"/>
      <c r="G21" s="5"/>
      <c r="H21" s="5"/>
    </row>
    <row r="22" spans="1:8" outlineLevel="2" x14ac:dyDescent="0.25">
      <c r="A22" s="42"/>
      <c r="B22" s="8" t="s">
        <v>11</v>
      </c>
      <c r="C22" s="27">
        <v>1</v>
      </c>
      <c r="D22" s="13" t="s">
        <v>61</v>
      </c>
      <c r="E22" s="47">
        <v>1248.99</v>
      </c>
      <c r="F22" s="5"/>
      <c r="G22" s="5"/>
      <c r="H22" s="5"/>
    </row>
    <row r="23" spans="1:8" outlineLevel="2" x14ac:dyDescent="0.25">
      <c r="A23" s="42"/>
      <c r="B23" s="8" t="s">
        <v>12</v>
      </c>
      <c r="C23" s="27">
        <v>1</v>
      </c>
      <c r="D23" s="13" t="s">
        <v>6</v>
      </c>
      <c r="E23" s="47">
        <v>669.9</v>
      </c>
      <c r="F23" s="5"/>
      <c r="G23" s="5"/>
      <c r="H23" s="5"/>
    </row>
    <row r="24" spans="1:8" outlineLevel="2" x14ac:dyDescent="0.25">
      <c r="A24" s="42"/>
      <c r="B24" s="20" t="s">
        <v>131</v>
      </c>
      <c r="C24" s="27">
        <v>1</v>
      </c>
      <c r="D24" s="13" t="s">
        <v>61</v>
      </c>
      <c r="E24" s="47">
        <v>1200.49</v>
      </c>
      <c r="F24" s="5"/>
      <c r="G24" s="5"/>
      <c r="H24" s="5"/>
    </row>
    <row r="25" spans="1:8" outlineLevel="2" x14ac:dyDescent="0.25">
      <c r="A25" s="42"/>
      <c r="B25" s="8" t="s">
        <v>13</v>
      </c>
      <c r="C25" s="27">
        <v>1</v>
      </c>
      <c r="D25" s="13" t="s">
        <v>61</v>
      </c>
      <c r="E25" s="47">
        <v>2090.71</v>
      </c>
      <c r="F25" s="5"/>
      <c r="G25" s="5"/>
      <c r="H25" s="5"/>
    </row>
    <row r="26" spans="1:8" outlineLevel="1" x14ac:dyDescent="0.25">
      <c r="A26" s="41" t="s">
        <v>121</v>
      </c>
      <c r="B26" s="18" t="s">
        <v>18</v>
      </c>
      <c r="C26" s="60"/>
      <c r="D26" s="50"/>
      <c r="E26" s="47"/>
      <c r="F26" s="5"/>
      <c r="G26" s="5"/>
      <c r="H26" s="5"/>
    </row>
    <row r="27" spans="1:8" outlineLevel="2" x14ac:dyDescent="0.25">
      <c r="A27" s="42"/>
      <c r="B27" s="20" t="s">
        <v>160</v>
      </c>
      <c r="C27" s="27">
        <v>1</v>
      </c>
      <c r="D27" s="13" t="s">
        <v>61</v>
      </c>
      <c r="E27" s="4">
        <v>368.57</v>
      </c>
      <c r="F27" s="5"/>
      <c r="G27" s="5"/>
      <c r="H27" s="5"/>
    </row>
    <row r="28" spans="1:8" outlineLevel="2" x14ac:dyDescent="0.25">
      <c r="A28" s="42"/>
      <c r="B28" s="20" t="s">
        <v>19</v>
      </c>
      <c r="C28" s="27">
        <v>1</v>
      </c>
      <c r="D28" s="13" t="s">
        <v>6</v>
      </c>
      <c r="E28" s="4">
        <v>281.69</v>
      </c>
      <c r="F28" s="5"/>
      <c r="G28" s="5"/>
      <c r="H28" s="5"/>
    </row>
    <row r="29" spans="1:8" outlineLevel="2" x14ac:dyDescent="0.25">
      <c r="A29" s="42"/>
      <c r="B29" s="20" t="s">
        <v>148</v>
      </c>
      <c r="C29" s="27">
        <v>1</v>
      </c>
      <c r="D29" s="13" t="s">
        <v>6</v>
      </c>
      <c r="E29" s="4">
        <v>1378.84</v>
      </c>
      <c r="F29" s="5"/>
      <c r="G29" s="5"/>
      <c r="H29" s="5"/>
    </row>
    <row r="30" spans="1:8" outlineLevel="2" x14ac:dyDescent="0.25">
      <c r="A30" s="42"/>
      <c r="B30" s="20" t="s">
        <v>20</v>
      </c>
      <c r="C30" s="27">
        <v>1</v>
      </c>
      <c r="D30" s="13" t="s">
        <v>6</v>
      </c>
      <c r="E30" s="4">
        <v>164.44</v>
      </c>
      <c r="F30" s="5"/>
      <c r="G30" s="5"/>
      <c r="H30" s="5"/>
    </row>
    <row r="31" spans="1:8" outlineLevel="2" x14ac:dyDescent="0.25">
      <c r="A31" s="42"/>
      <c r="B31" s="20" t="s">
        <v>163</v>
      </c>
      <c r="C31" s="27">
        <v>1</v>
      </c>
      <c r="D31" s="13" t="s">
        <v>6</v>
      </c>
      <c r="E31" s="4">
        <v>1378.84</v>
      </c>
      <c r="F31" s="5"/>
      <c r="G31" s="5"/>
      <c r="H31" s="5"/>
    </row>
    <row r="32" spans="1:8" outlineLevel="2" x14ac:dyDescent="0.25">
      <c r="A32" s="42"/>
      <c r="B32" s="20" t="s">
        <v>130</v>
      </c>
      <c r="C32" s="27">
        <v>1</v>
      </c>
      <c r="D32" s="13" t="s">
        <v>61</v>
      </c>
      <c r="E32" s="4">
        <v>349.02</v>
      </c>
      <c r="F32" s="5"/>
      <c r="G32" s="5"/>
      <c r="H32" s="5"/>
    </row>
    <row r="33" spans="1:8" outlineLevel="1" x14ac:dyDescent="0.25">
      <c r="A33" s="41" t="s">
        <v>122</v>
      </c>
      <c r="B33" s="18" t="s">
        <v>23</v>
      </c>
      <c r="C33" s="61"/>
      <c r="D33" s="3"/>
      <c r="E33" s="4"/>
      <c r="F33" s="5"/>
      <c r="G33" s="5"/>
      <c r="H33" s="5"/>
    </row>
    <row r="34" spans="1:8" ht="14.25" customHeight="1" outlineLevel="2" x14ac:dyDescent="0.25">
      <c r="A34" s="42"/>
      <c r="B34" s="20" t="s">
        <v>24</v>
      </c>
      <c r="C34" s="27">
        <v>1</v>
      </c>
      <c r="D34" s="13" t="s">
        <v>6</v>
      </c>
      <c r="E34" s="4">
        <v>441.53</v>
      </c>
      <c r="F34" s="5"/>
      <c r="G34" s="5"/>
      <c r="H34" s="5"/>
    </row>
    <row r="35" spans="1:8" outlineLevel="2" x14ac:dyDescent="0.25">
      <c r="A35" s="42"/>
      <c r="B35" s="20" t="s">
        <v>25</v>
      </c>
      <c r="C35" s="27">
        <v>1</v>
      </c>
      <c r="D35" s="13" t="s">
        <v>6</v>
      </c>
      <c r="E35" s="4">
        <v>873.95</v>
      </c>
      <c r="F35" s="5"/>
      <c r="G35" s="5"/>
      <c r="H35" s="5"/>
    </row>
    <row r="36" spans="1:8" outlineLevel="2" x14ac:dyDescent="0.25">
      <c r="A36" s="42"/>
      <c r="B36" s="20" t="s">
        <v>26</v>
      </c>
      <c r="C36" s="28">
        <v>1</v>
      </c>
      <c r="D36" s="13" t="s">
        <v>6</v>
      </c>
      <c r="E36" s="4">
        <v>950.37</v>
      </c>
      <c r="F36" s="5"/>
      <c r="G36" s="5"/>
      <c r="H36" s="5"/>
    </row>
    <row r="37" spans="1:8" outlineLevel="1" x14ac:dyDescent="0.25">
      <c r="A37" s="41" t="s">
        <v>123</v>
      </c>
      <c r="B37" s="18" t="s">
        <v>27</v>
      </c>
      <c r="C37" s="29"/>
      <c r="D37" s="3"/>
      <c r="E37" s="4"/>
      <c r="F37" s="5"/>
      <c r="G37" s="5"/>
      <c r="H37" s="5"/>
    </row>
    <row r="38" spans="1:8" outlineLevel="2" x14ac:dyDescent="0.25">
      <c r="A38" s="8"/>
      <c r="B38" s="20" t="s">
        <v>28</v>
      </c>
      <c r="C38" s="28">
        <v>1</v>
      </c>
      <c r="D38" s="13" t="s">
        <v>139</v>
      </c>
      <c r="E38" s="4">
        <v>1088.6500000000001</v>
      </c>
      <c r="F38" s="5"/>
      <c r="G38" s="5"/>
      <c r="H38" s="5"/>
    </row>
    <row r="39" spans="1:8" outlineLevel="2" x14ac:dyDescent="0.25">
      <c r="A39" s="8"/>
      <c r="B39" s="20" t="s">
        <v>129</v>
      </c>
      <c r="C39" s="28">
        <v>1</v>
      </c>
      <c r="D39" s="13" t="s">
        <v>60</v>
      </c>
      <c r="E39" s="4">
        <v>219.57</v>
      </c>
      <c r="F39" s="5"/>
      <c r="G39" s="5"/>
      <c r="H39" s="5"/>
    </row>
    <row r="40" spans="1:8" outlineLevel="2" x14ac:dyDescent="0.25">
      <c r="A40" s="8"/>
      <c r="B40" s="20" t="s">
        <v>30</v>
      </c>
      <c r="C40" s="28">
        <v>1</v>
      </c>
      <c r="D40" s="13" t="s">
        <v>61</v>
      </c>
      <c r="E40" s="4">
        <v>133.31</v>
      </c>
      <c r="F40" s="5"/>
      <c r="G40" s="5"/>
      <c r="H40" s="5"/>
    </row>
    <row r="41" spans="1:8" outlineLevel="2" x14ac:dyDescent="0.25">
      <c r="A41" s="8"/>
      <c r="B41" s="20" t="s">
        <v>31</v>
      </c>
      <c r="C41" s="28">
        <v>1</v>
      </c>
      <c r="D41" s="13" t="s">
        <v>61</v>
      </c>
      <c r="E41" s="4">
        <v>402.28</v>
      </c>
      <c r="F41" s="5"/>
      <c r="G41" s="5"/>
      <c r="H41" s="5"/>
    </row>
    <row r="42" spans="1:8" outlineLevel="2" x14ac:dyDescent="0.25">
      <c r="A42" s="8"/>
      <c r="B42" s="8" t="s">
        <v>164</v>
      </c>
      <c r="C42" s="28">
        <v>1</v>
      </c>
      <c r="D42" s="13" t="s">
        <v>61</v>
      </c>
      <c r="E42" s="4">
        <v>617.30999999999995</v>
      </c>
      <c r="F42" s="5"/>
      <c r="G42" s="5"/>
      <c r="H42" s="5"/>
    </row>
    <row r="43" spans="1:8" outlineLevel="2" x14ac:dyDescent="0.25">
      <c r="A43" s="8"/>
      <c r="B43" s="20" t="s">
        <v>138</v>
      </c>
      <c r="C43" s="38">
        <v>1</v>
      </c>
      <c r="D43" s="13" t="s">
        <v>137</v>
      </c>
      <c r="E43" s="17">
        <v>381.14</v>
      </c>
      <c r="F43" s="5"/>
      <c r="G43" s="5"/>
      <c r="H43" s="5"/>
    </row>
    <row r="44" spans="1:8" outlineLevel="2" x14ac:dyDescent="0.25">
      <c r="A44" s="8"/>
      <c r="B44" s="20" t="s">
        <v>165</v>
      </c>
      <c r="C44" s="39">
        <v>1</v>
      </c>
      <c r="D44" s="14" t="s">
        <v>135</v>
      </c>
      <c r="E44" s="37">
        <v>1474.25</v>
      </c>
      <c r="F44" s="5"/>
      <c r="G44" s="5"/>
      <c r="H44" s="5"/>
    </row>
    <row r="45" spans="1:8" outlineLevel="2" x14ac:dyDescent="0.25">
      <c r="A45" s="42"/>
      <c r="B45" s="20" t="s">
        <v>166</v>
      </c>
      <c r="C45" s="27">
        <v>1</v>
      </c>
      <c r="D45" s="15" t="s">
        <v>6</v>
      </c>
      <c r="E45" s="16">
        <v>653.19000000000005</v>
      </c>
      <c r="F45" s="5"/>
      <c r="G45" s="5"/>
      <c r="H45" s="5"/>
    </row>
    <row r="46" spans="1:8" outlineLevel="2" x14ac:dyDescent="0.25">
      <c r="A46" s="8"/>
      <c r="B46" s="51" t="s">
        <v>167</v>
      </c>
      <c r="C46" s="27">
        <v>1</v>
      </c>
      <c r="D46" s="15" t="s">
        <v>6</v>
      </c>
      <c r="E46" s="49">
        <v>653.19000000000005</v>
      </c>
      <c r="F46" s="5"/>
      <c r="G46" s="5"/>
      <c r="H46" s="5"/>
    </row>
    <row r="47" spans="1:8" outlineLevel="2" x14ac:dyDescent="0.25">
      <c r="A47" s="8"/>
      <c r="B47" s="51" t="s">
        <v>168</v>
      </c>
      <c r="C47" s="27">
        <v>1</v>
      </c>
      <c r="D47" s="15" t="s">
        <v>6</v>
      </c>
      <c r="E47" s="17">
        <v>1840.89</v>
      </c>
      <c r="F47" s="5"/>
      <c r="G47" s="5"/>
      <c r="H47" s="5"/>
    </row>
    <row r="48" spans="1:8" outlineLevel="2" x14ac:dyDescent="0.25">
      <c r="A48" s="8"/>
      <c r="B48" s="51" t="s">
        <v>169</v>
      </c>
      <c r="C48" s="27">
        <v>1</v>
      </c>
      <c r="D48" s="15" t="s">
        <v>6</v>
      </c>
      <c r="E48" s="17">
        <v>5591.99</v>
      </c>
      <c r="F48" s="5"/>
      <c r="G48" s="5"/>
      <c r="H48" s="5"/>
    </row>
    <row r="49" spans="1:8" outlineLevel="1" x14ac:dyDescent="0.25">
      <c r="A49" s="41" t="s">
        <v>99</v>
      </c>
      <c r="B49" s="52" t="s">
        <v>33</v>
      </c>
      <c r="C49" s="53"/>
      <c r="D49" s="48"/>
      <c r="E49" s="37"/>
      <c r="F49" s="5"/>
      <c r="G49" s="5"/>
      <c r="H49" s="5"/>
    </row>
    <row r="50" spans="1:8" outlineLevel="1" x14ac:dyDescent="0.25">
      <c r="A50" s="41" t="s">
        <v>124</v>
      </c>
      <c r="B50" s="18" t="s">
        <v>34</v>
      </c>
      <c r="C50" s="54"/>
      <c r="D50" s="3"/>
      <c r="E50" s="4"/>
      <c r="F50" s="5"/>
      <c r="G50" s="5"/>
      <c r="H50" s="5"/>
    </row>
    <row r="51" spans="1:8" outlineLevel="2" x14ac:dyDescent="0.25">
      <c r="A51" s="42"/>
      <c r="B51" s="20" t="s">
        <v>140</v>
      </c>
      <c r="C51" s="28">
        <v>1</v>
      </c>
      <c r="D51" s="13" t="s">
        <v>6</v>
      </c>
      <c r="E51" s="4">
        <v>467.72</v>
      </c>
      <c r="F51" s="5"/>
      <c r="G51" s="5"/>
      <c r="H51" s="5"/>
    </row>
    <row r="52" spans="1:8" outlineLevel="2" x14ac:dyDescent="0.25">
      <c r="A52" s="42"/>
      <c r="B52" s="20" t="s">
        <v>36</v>
      </c>
      <c r="C52" s="28">
        <v>1</v>
      </c>
      <c r="D52" s="13" t="s">
        <v>6</v>
      </c>
      <c r="E52" s="4">
        <v>1442.41</v>
      </c>
      <c r="F52" s="5"/>
      <c r="G52" s="5"/>
      <c r="H52" s="5"/>
    </row>
    <row r="53" spans="1:8" outlineLevel="2" x14ac:dyDescent="0.25">
      <c r="A53" s="42"/>
      <c r="B53" s="20" t="s">
        <v>37</v>
      </c>
      <c r="C53" s="28">
        <v>10</v>
      </c>
      <c r="D53" s="13" t="s">
        <v>6</v>
      </c>
      <c r="E53" s="4">
        <v>250.76</v>
      </c>
      <c r="F53" s="5"/>
      <c r="G53" s="5"/>
      <c r="H53" s="5"/>
    </row>
    <row r="54" spans="1:8" outlineLevel="2" x14ac:dyDescent="0.25">
      <c r="A54" s="42"/>
      <c r="B54" s="20" t="s">
        <v>40</v>
      </c>
      <c r="C54" s="28">
        <v>1</v>
      </c>
      <c r="D54" s="13" t="s">
        <v>6</v>
      </c>
      <c r="E54" s="4">
        <v>190.53</v>
      </c>
      <c r="F54" s="5"/>
      <c r="G54" s="5"/>
      <c r="H54" s="5"/>
    </row>
    <row r="55" spans="1:8" outlineLevel="2" x14ac:dyDescent="0.25">
      <c r="A55" s="42"/>
      <c r="B55" s="20" t="s">
        <v>170</v>
      </c>
      <c r="C55" s="28">
        <v>10</v>
      </c>
      <c r="D55" s="13" t="s">
        <v>6</v>
      </c>
      <c r="E55" s="4">
        <v>379.58</v>
      </c>
      <c r="F55" s="5"/>
      <c r="G55" s="5"/>
      <c r="H55" s="5"/>
    </row>
    <row r="56" spans="1:8" outlineLevel="2" x14ac:dyDescent="0.25">
      <c r="A56" s="42"/>
      <c r="B56" s="20" t="s">
        <v>42</v>
      </c>
      <c r="C56" s="28">
        <v>1</v>
      </c>
      <c r="D56" s="13" t="s">
        <v>139</v>
      </c>
      <c r="E56" s="4">
        <v>120.08</v>
      </c>
      <c r="F56" s="5"/>
      <c r="G56" s="5"/>
      <c r="H56" s="5"/>
    </row>
    <row r="57" spans="1:8" outlineLevel="2" x14ac:dyDescent="0.25">
      <c r="A57" s="42"/>
      <c r="B57" s="20" t="s">
        <v>48</v>
      </c>
      <c r="C57" s="28">
        <v>1</v>
      </c>
      <c r="D57" s="13" t="s">
        <v>135</v>
      </c>
      <c r="E57" s="4">
        <v>3408.73</v>
      </c>
      <c r="F57" s="5"/>
      <c r="G57" s="5"/>
      <c r="H57" s="5"/>
    </row>
    <row r="58" spans="1:8" outlineLevel="1" x14ac:dyDescent="0.25">
      <c r="A58" s="41" t="s">
        <v>125</v>
      </c>
      <c r="B58" s="18" t="s">
        <v>43</v>
      </c>
      <c r="C58" s="29"/>
      <c r="D58" s="3"/>
      <c r="E58" s="4"/>
      <c r="F58" s="5"/>
      <c r="G58" s="5"/>
      <c r="H58" s="5"/>
    </row>
    <row r="59" spans="1:8" outlineLevel="2" x14ac:dyDescent="0.25">
      <c r="A59" s="42"/>
      <c r="B59" s="20" t="s">
        <v>44</v>
      </c>
      <c r="C59" s="28">
        <v>1</v>
      </c>
      <c r="D59" s="13" t="s">
        <v>6</v>
      </c>
      <c r="E59" s="4">
        <v>151.69</v>
      </c>
      <c r="F59" s="5"/>
      <c r="G59" s="5"/>
      <c r="H59" s="5"/>
    </row>
    <row r="60" spans="1:8" outlineLevel="2" x14ac:dyDescent="0.25">
      <c r="A60" s="42"/>
      <c r="B60" s="20" t="s">
        <v>37</v>
      </c>
      <c r="C60" s="28">
        <v>10</v>
      </c>
      <c r="D60" s="13" t="s">
        <v>6</v>
      </c>
      <c r="E60" s="4">
        <v>250.76</v>
      </c>
      <c r="F60" s="5"/>
      <c r="G60" s="5"/>
      <c r="H60" s="5"/>
    </row>
    <row r="61" spans="1:8" outlineLevel="2" x14ac:dyDescent="0.25">
      <c r="A61" s="42"/>
      <c r="B61" s="20" t="s">
        <v>45</v>
      </c>
      <c r="C61" s="28">
        <v>1</v>
      </c>
      <c r="D61" s="13" t="s">
        <v>6</v>
      </c>
      <c r="E61" s="4">
        <v>265.47000000000003</v>
      </c>
      <c r="F61" s="5"/>
      <c r="G61" s="5"/>
      <c r="H61" s="5"/>
    </row>
    <row r="62" spans="1:8" outlineLevel="2" x14ac:dyDescent="0.25">
      <c r="A62" s="42"/>
      <c r="B62" s="20" t="s">
        <v>46</v>
      </c>
      <c r="C62" s="28">
        <v>1</v>
      </c>
      <c r="D62" s="13" t="s">
        <v>6</v>
      </c>
      <c r="E62" s="4">
        <v>284.42</v>
      </c>
      <c r="F62" s="5"/>
      <c r="G62" s="5"/>
      <c r="H62" s="5"/>
    </row>
    <row r="63" spans="1:8" outlineLevel="2" x14ac:dyDescent="0.25">
      <c r="A63" s="42"/>
      <c r="B63" s="20" t="s">
        <v>48</v>
      </c>
      <c r="C63" s="28">
        <v>10</v>
      </c>
      <c r="D63" s="13" t="s">
        <v>135</v>
      </c>
      <c r="E63" s="4">
        <v>653.19000000000005</v>
      </c>
      <c r="F63" s="5"/>
      <c r="G63" s="5"/>
      <c r="H63" s="5"/>
    </row>
    <row r="64" spans="1:8" outlineLevel="2" x14ac:dyDescent="0.25">
      <c r="A64" s="42"/>
      <c r="B64" s="20" t="s">
        <v>49</v>
      </c>
      <c r="C64" s="28">
        <v>1</v>
      </c>
      <c r="D64" s="13" t="s">
        <v>141</v>
      </c>
      <c r="E64" s="4">
        <v>1912.57</v>
      </c>
      <c r="F64" s="5"/>
      <c r="G64" s="5"/>
      <c r="H64" s="5"/>
    </row>
    <row r="65" spans="1:8" outlineLevel="2" x14ac:dyDescent="0.25">
      <c r="A65" s="42"/>
      <c r="B65" s="20" t="s">
        <v>52</v>
      </c>
      <c r="C65" s="28">
        <v>1</v>
      </c>
      <c r="D65" s="13" t="s">
        <v>142</v>
      </c>
      <c r="E65" s="4">
        <v>1896.16</v>
      </c>
      <c r="F65" s="5"/>
      <c r="G65" s="5"/>
      <c r="H65" s="5"/>
    </row>
    <row r="66" spans="1:8" outlineLevel="2" x14ac:dyDescent="0.25">
      <c r="A66" s="42"/>
      <c r="B66" s="20" t="s">
        <v>172</v>
      </c>
      <c r="C66" s="28">
        <v>1</v>
      </c>
      <c r="D66" s="13" t="s">
        <v>135</v>
      </c>
      <c r="E66" s="47">
        <v>1542.4</v>
      </c>
      <c r="F66" s="5"/>
      <c r="G66" s="5"/>
      <c r="H66" s="5"/>
    </row>
    <row r="67" spans="1:8" outlineLevel="2" x14ac:dyDescent="0.25">
      <c r="A67" s="42"/>
      <c r="B67" s="20" t="s">
        <v>173</v>
      </c>
      <c r="C67" s="28">
        <v>1</v>
      </c>
      <c r="D67" s="13" t="s">
        <v>135</v>
      </c>
      <c r="E67" s="47">
        <v>1995.51</v>
      </c>
      <c r="F67" s="5"/>
      <c r="G67" s="5"/>
      <c r="H67" s="5"/>
    </row>
    <row r="68" spans="1:8" outlineLevel="2" x14ac:dyDescent="0.25">
      <c r="A68" s="42"/>
      <c r="B68" s="20" t="s">
        <v>174</v>
      </c>
      <c r="C68" s="28">
        <v>1</v>
      </c>
      <c r="D68" s="13" t="s">
        <v>135</v>
      </c>
      <c r="E68" s="47">
        <v>2551.46</v>
      </c>
      <c r="F68" s="5"/>
      <c r="G68" s="5"/>
      <c r="H68" s="5"/>
    </row>
    <row r="69" spans="1:8" outlineLevel="2" x14ac:dyDescent="0.25">
      <c r="A69" s="42"/>
      <c r="B69" s="20" t="s">
        <v>175</v>
      </c>
      <c r="C69" s="28">
        <v>1</v>
      </c>
      <c r="D69" s="13" t="s">
        <v>135</v>
      </c>
      <c r="E69" s="47">
        <v>3160.4</v>
      </c>
      <c r="F69" s="5"/>
      <c r="G69" s="5"/>
      <c r="H69" s="5"/>
    </row>
    <row r="70" spans="1:8" outlineLevel="2" x14ac:dyDescent="0.25">
      <c r="A70" s="42"/>
      <c r="B70" s="20" t="s">
        <v>176</v>
      </c>
      <c r="C70" s="28">
        <v>1</v>
      </c>
      <c r="D70" s="13" t="s">
        <v>135</v>
      </c>
      <c r="E70" s="47">
        <v>3535.77</v>
      </c>
      <c r="F70" s="5"/>
      <c r="G70" s="5"/>
      <c r="H70" s="5"/>
    </row>
    <row r="71" spans="1:8" outlineLevel="1" x14ac:dyDescent="0.25">
      <c r="A71" s="41" t="s">
        <v>126</v>
      </c>
      <c r="B71" s="18" t="s">
        <v>53</v>
      </c>
      <c r="C71" s="29"/>
      <c r="D71" s="48"/>
      <c r="E71" s="4"/>
      <c r="F71" s="5"/>
      <c r="G71" s="5"/>
      <c r="H71" s="5"/>
    </row>
    <row r="72" spans="1:8" outlineLevel="2" x14ac:dyDescent="0.25">
      <c r="A72" s="8"/>
      <c r="B72" s="20" t="s">
        <v>54</v>
      </c>
      <c r="C72" s="28">
        <v>1</v>
      </c>
      <c r="D72" s="13" t="s">
        <v>6</v>
      </c>
      <c r="E72" s="4">
        <v>238.39</v>
      </c>
      <c r="F72" s="5"/>
      <c r="G72" s="5"/>
      <c r="H72" s="5"/>
    </row>
    <row r="73" spans="1:8" outlineLevel="2" x14ac:dyDescent="0.25">
      <c r="A73" s="8"/>
      <c r="B73" s="20" t="s">
        <v>55</v>
      </c>
      <c r="C73" s="28">
        <v>1</v>
      </c>
      <c r="D73" s="13" t="s">
        <v>6</v>
      </c>
      <c r="E73" s="4">
        <v>46.56</v>
      </c>
      <c r="F73" s="5"/>
      <c r="G73" s="5"/>
      <c r="H73" s="5"/>
    </row>
    <row r="74" spans="1:8" outlineLevel="2" x14ac:dyDescent="0.25">
      <c r="A74" s="8"/>
      <c r="B74" s="20" t="s">
        <v>56</v>
      </c>
      <c r="C74" s="28">
        <v>1</v>
      </c>
      <c r="D74" s="13" t="s">
        <v>6</v>
      </c>
      <c r="E74" s="4">
        <v>673.88</v>
      </c>
      <c r="F74" s="5"/>
      <c r="G74" s="5"/>
      <c r="H74" s="5"/>
    </row>
    <row r="75" spans="1:8" outlineLevel="2" x14ac:dyDescent="0.25">
      <c r="A75" s="8"/>
      <c r="B75" s="20" t="s">
        <v>57</v>
      </c>
      <c r="C75" s="28">
        <v>10</v>
      </c>
      <c r="D75" s="13" t="s">
        <v>6</v>
      </c>
      <c r="E75" s="4">
        <v>1057.92</v>
      </c>
      <c r="F75" s="5"/>
      <c r="G75" s="5"/>
      <c r="H75" s="5"/>
    </row>
    <row r="76" spans="1:8" outlineLevel="2" x14ac:dyDescent="0.25">
      <c r="A76" s="8"/>
      <c r="B76" s="20" t="s">
        <v>59</v>
      </c>
      <c r="C76" s="28">
        <v>1</v>
      </c>
      <c r="D76" s="13" t="s">
        <v>177</v>
      </c>
      <c r="E76" s="4">
        <v>5193.95</v>
      </c>
      <c r="F76" s="5"/>
      <c r="G76" s="5"/>
      <c r="H76" s="5"/>
    </row>
    <row r="77" spans="1:8" outlineLevel="2" x14ac:dyDescent="0.25">
      <c r="A77" s="8"/>
      <c r="B77" s="20" t="s">
        <v>133</v>
      </c>
      <c r="C77" s="34">
        <v>1</v>
      </c>
      <c r="D77" s="13" t="s">
        <v>135</v>
      </c>
      <c r="E77" s="17">
        <v>1264.0999999999999</v>
      </c>
      <c r="F77" s="5"/>
      <c r="G77" s="5"/>
      <c r="H77" s="5"/>
    </row>
    <row r="78" spans="1:8" outlineLevel="1" x14ac:dyDescent="0.25">
      <c r="A78" s="9" t="s">
        <v>103</v>
      </c>
      <c r="B78" s="32" t="s">
        <v>115</v>
      </c>
      <c r="C78" s="25" t="s">
        <v>4</v>
      </c>
      <c r="D78" s="3" t="s">
        <v>4</v>
      </c>
      <c r="E78" s="4" t="s">
        <v>4</v>
      </c>
      <c r="F78" s="5"/>
      <c r="G78" s="5"/>
      <c r="H78" s="5"/>
    </row>
    <row r="79" spans="1:8" outlineLevel="2" x14ac:dyDescent="0.25">
      <c r="A79" s="42"/>
      <c r="B79" s="8" t="s">
        <v>132</v>
      </c>
      <c r="C79" s="27">
        <v>1</v>
      </c>
      <c r="D79" s="13" t="s">
        <v>61</v>
      </c>
      <c r="E79" s="43">
        <v>4383.3599999999997</v>
      </c>
      <c r="F79" s="5"/>
      <c r="G79" s="5"/>
      <c r="H79" s="5"/>
    </row>
    <row r="80" spans="1:8" outlineLevel="2" x14ac:dyDescent="0.25">
      <c r="A80" s="42"/>
      <c r="B80" s="20" t="s">
        <v>134</v>
      </c>
      <c r="C80" s="27">
        <v>1</v>
      </c>
      <c r="D80" s="13" t="s">
        <v>61</v>
      </c>
      <c r="E80" s="43">
        <v>2409.02</v>
      </c>
      <c r="F80" s="5"/>
      <c r="G80" s="5"/>
      <c r="H80" s="5"/>
    </row>
    <row r="81" spans="1:8" outlineLevel="2" x14ac:dyDescent="0.25">
      <c r="A81" s="8"/>
      <c r="B81" s="20" t="s">
        <v>146</v>
      </c>
      <c r="C81" s="21">
        <v>1</v>
      </c>
      <c r="D81" s="19" t="s">
        <v>6</v>
      </c>
      <c r="E81" s="7">
        <v>3222.97</v>
      </c>
    </row>
    <row r="82" spans="1:8" outlineLevel="2" x14ac:dyDescent="0.25">
      <c r="A82" s="8"/>
      <c r="B82" s="44" t="s">
        <v>147</v>
      </c>
      <c r="C82" s="21">
        <v>1</v>
      </c>
      <c r="D82" s="19" t="s">
        <v>61</v>
      </c>
      <c r="E82" s="7">
        <v>922.59</v>
      </c>
    </row>
    <row r="83" spans="1:8" ht="15.75" customHeight="1" outlineLevel="1" x14ac:dyDescent="0.25">
      <c r="A83" s="9" t="s">
        <v>104</v>
      </c>
      <c r="B83" s="32" t="s">
        <v>113</v>
      </c>
      <c r="C83" s="21"/>
      <c r="D83" s="19"/>
      <c r="E83" s="4"/>
      <c r="F83" s="5"/>
      <c r="G83" s="5"/>
      <c r="H83" s="5"/>
    </row>
    <row r="84" spans="1:8" ht="15.75" customHeight="1" outlineLevel="1" x14ac:dyDescent="0.25">
      <c r="A84" s="9"/>
      <c r="B84" s="45" t="s">
        <v>149</v>
      </c>
      <c r="C84" s="21">
        <v>1</v>
      </c>
      <c r="D84" s="19" t="s">
        <v>142</v>
      </c>
      <c r="E84" s="7">
        <v>28500</v>
      </c>
      <c r="F84" s="7"/>
      <c r="G84" s="5"/>
      <c r="H84" s="5"/>
    </row>
    <row r="85" spans="1:8" ht="15.75" customHeight="1" outlineLevel="1" x14ac:dyDescent="0.25">
      <c r="A85" s="9"/>
      <c r="B85" s="46" t="s">
        <v>150</v>
      </c>
      <c r="C85" s="21">
        <v>1</v>
      </c>
      <c r="D85" s="19" t="s">
        <v>178</v>
      </c>
      <c r="E85" s="7">
        <v>450</v>
      </c>
      <c r="F85" s="5"/>
      <c r="G85" s="5"/>
      <c r="H85" s="5"/>
    </row>
    <row r="86" spans="1:8" ht="15.75" customHeight="1" outlineLevel="1" x14ac:dyDescent="0.25">
      <c r="A86" s="9" t="s">
        <v>105</v>
      </c>
      <c r="B86" s="32" t="s">
        <v>112</v>
      </c>
      <c r="C86" s="25" t="s">
        <v>4</v>
      </c>
      <c r="D86" s="3" t="s">
        <v>4</v>
      </c>
      <c r="E86" s="4" t="s">
        <v>4</v>
      </c>
      <c r="F86" s="5"/>
      <c r="G86" s="5"/>
      <c r="H86" s="5"/>
    </row>
    <row r="87" spans="1:8" ht="15.75" customHeight="1" outlineLevel="2" x14ac:dyDescent="0.25">
      <c r="A87" s="8"/>
      <c r="B87" s="33" t="s">
        <v>179</v>
      </c>
      <c r="C87" s="65">
        <v>1</v>
      </c>
      <c r="D87" s="68" t="s">
        <v>6</v>
      </c>
      <c r="E87" s="7">
        <v>13200</v>
      </c>
    </row>
    <row r="88" spans="1:8" ht="15.75" customHeight="1" outlineLevel="2" x14ac:dyDescent="0.25">
      <c r="A88" s="8"/>
      <c r="B88" s="33" t="s">
        <v>185</v>
      </c>
      <c r="C88" s="64">
        <v>1</v>
      </c>
      <c r="D88" s="70" t="s">
        <v>6</v>
      </c>
      <c r="E88" s="43">
        <v>2500</v>
      </c>
    </row>
    <row r="89" spans="1:8" ht="15.75" customHeight="1" outlineLevel="2" x14ac:dyDescent="0.25">
      <c r="A89" s="9" t="s">
        <v>106</v>
      </c>
      <c r="B89" s="32" t="s">
        <v>180</v>
      </c>
      <c r="C89" s="65"/>
      <c r="D89" s="69"/>
      <c r="E89" s="7"/>
    </row>
    <row r="90" spans="1:8" ht="15.75" customHeight="1" outlineLevel="2" x14ac:dyDescent="0.25">
      <c r="A90" s="8"/>
      <c r="B90" s="33" t="s">
        <v>181</v>
      </c>
      <c r="C90" s="65">
        <v>1</v>
      </c>
      <c r="D90" s="21" t="s">
        <v>6</v>
      </c>
      <c r="E90" s="7">
        <v>1590.93</v>
      </c>
    </row>
    <row r="91" spans="1:8" ht="15.75" customHeight="1" outlineLevel="2" x14ac:dyDescent="0.25">
      <c r="A91" s="8"/>
      <c r="B91" s="33" t="s">
        <v>182</v>
      </c>
      <c r="C91" s="65">
        <v>1</v>
      </c>
      <c r="D91" s="21" t="s">
        <v>186</v>
      </c>
      <c r="E91" s="7">
        <v>764.44</v>
      </c>
    </row>
    <row r="92" spans="1:8" ht="15.75" customHeight="1" outlineLevel="2" x14ac:dyDescent="0.25">
      <c r="A92" s="8"/>
      <c r="B92" s="33" t="s">
        <v>187</v>
      </c>
      <c r="C92" s="65">
        <v>1</v>
      </c>
      <c r="D92" s="21" t="s">
        <v>135</v>
      </c>
      <c r="E92" s="7">
        <v>949.5</v>
      </c>
    </row>
    <row r="93" spans="1:8" ht="15.75" customHeight="1" outlineLevel="2" x14ac:dyDescent="0.25">
      <c r="A93" s="8"/>
      <c r="B93" s="33" t="s">
        <v>183</v>
      </c>
      <c r="C93" s="65">
        <v>1</v>
      </c>
      <c r="D93" s="21" t="s">
        <v>6</v>
      </c>
      <c r="E93" s="7">
        <v>1316.24</v>
      </c>
    </row>
    <row r="95" spans="1:8" ht="18" customHeight="1" x14ac:dyDescent="0.25">
      <c r="A95" s="71" t="s">
        <v>191</v>
      </c>
      <c r="B95" s="136" t="s">
        <v>192</v>
      </c>
      <c r="C95" s="136"/>
      <c r="D95" s="136"/>
      <c r="E95" s="136"/>
    </row>
  </sheetData>
  <mergeCells count="2">
    <mergeCell ref="B1:E1"/>
    <mergeCell ref="B95:E95"/>
  </mergeCells>
  <pageMargins left="0.31496062992125984" right="0.31496062992125984" top="0.35433070866141736" bottom="0.35433070866141736" header="0.31496062992125984" footer="0.31496062992125984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A82B3-AFFD-45FF-B774-D07CCD6004D0}">
  <dimension ref="B4:F27"/>
  <sheetViews>
    <sheetView workbookViewId="0">
      <selection activeCell="J26" sqref="J26"/>
    </sheetView>
  </sheetViews>
  <sheetFormatPr defaultRowHeight="15" x14ac:dyDescent="0.25"/>
  <cols>
    <col min="2" max="2" width="40.7109375" customWidth="1"/>
    <col min="3" max="3" width="15" customWidth="1"/>
    <col min="4" max="4" width="14.140625" customWidth="1"/>
  </cols>
  <sheetData>
    <row r="4" spans="2:5" ht="60" x14ac:dyDescent="0.25">
      <c r="B4" s="95" t="s">
        <v>201</v>
      </c>
      <c r="C4" s="96" t="s">
        <v>202</v>
      </c>
      <c r="D4" s="96" t="s">
        <v>203</v>
      </c>
      <c r="E4" s="95" t="s">
        <v>204</v>
      </c>
    </row>
    <row r="5" spans="2:5" ht="30" x14ac:dyDescent="0.25">
      <c r="B5" s="97" t="s">
        <v>205</v>
      </c>
      <c r="C5" s="98">
        <f>D5*E5</f>
        <v>2421.1197030527446</v>
      </c>
      <c r="D5" s="98">
        <v>10051.6</v>
      </c>
      <c r="E5" s="98">
        <v>0.24086908582243069</v>
      </c>
    </row>
    <row r="6" spans="2:5" ht="45" x14ac:dyDescent="0.25">
      <c r="B6" s="97" t="s">
        <v>33</v>
      </c>
      <c r="C6" s="98">
        <f t="shared" ref="C6:C7" si="0">D6*E6</f>
        <v>2637.3535797909985</v>
      </c>
      <c r="D6" s="98">
        <v>10051.6</v>
      </c>
      <c r="E6" s="98">
        <v>0.26238146959598457</v>
      </c>
    </row>
    <row r="7" spans="2:5" x14ac:dyDescent="0.25">
      <c r="B7" s="99" t="s">
        <v>206</v>
      </c>
      <c r="C7" s="98">
        <f t="shared" si="0"/>
        <v>83395.606717156275</v>
      </c>
      <c r="D7" s="98">
        <v>10051.6</v>
      </c>
      <c r="E7" s="98">
        <v>8.2967494445815859</v>
      </c>
    </row>
    <row r="10" spans="2:5" ht="60" x14ac:dyDescent="0.25">
      <c r="B10" s="96" t="s">
        <v>207</v>
      </c>
      <c r="C10" s="96" t="s">
        <v>202</v>
      </c>
      <c r="D10" s="96" t="s">
        <v>203</v>
      </c>
      <c r="E10" s="96" t="s">
        <v>204</v>
      </c>
    </row>
    <row r="11" spans="2:5" x14ac:dyDescent="0.25">
      <c r="B11" s="97" t="s">
        <v>117</v>
      </c>
      <c r="C11" s="98">
        <f>D11*E11</f>
        <v>36386.792000000001</v>
      </c>
      <c r="D11" s="98">
        <v>10051.6</v>
      </c>
      <c r="E11" s="98">
        <v>3.62</v>
      </c>
    </row>
    <row r="13" spans="2:5" ht="60" x14ac:dyDescent="0.25">
      <c r="B13" s="96" t="s">
        <v>207</v>
      </c>
      <c r="C13" s="96" t="s">
        <v>202</v>
      </c>
      <c r="D13" s="96" t="s">
        <v>203</v>
      </c>
      <c r="E13" s="96" t="s">
        <v>204</v>
      </c>
    </row>
    <row r="14" spans="2:5" x14ac:dyDescent="0.25">
      <c r="B14" s="97" t="s">
        <v>116</v>
      </c>
      <c r="C14" s="98">
        <f>D14*E14</f>
        <v>45634.264000000003</v>
      </c>
      <c r="D14" s="98">
        <v>10051.6</v>
      </c>
      <c r="E14" s="98">
        <v>4.54</v>
      </c>
    </row>
    <row r="17" spans="2:6" ht="60" x14ac:dyDescent="0.25">
      <c r="B17" s="100" t="s">
        <v>207</v>
      </c>
      <c r="C17" s="101" t="s">
        <v>208</v>
      </c>
      <c r="D17" s="101" t="s">
        <v>203</v>
      </c>
      <c r="E17" s="101" t="s">
        <v>204</v>
      </c>
    </row>
    <row r="18" spans="2:6" x14ac:dyDescent="0.25">
      <c r="B18" s="102" t="s">
        <v>209</v>
      </c>
      <c r="C18" s="103">
        <f>E18*D18</f>
        <v>15654.204305782165</v>
      </c>
      <c r="D18" s="137">
        <v>10151.6</v>
      </c>
      <c r="E18" s="104">
        <v>1.5420430578216404</v>
      </c>
    </row>
    <row r="19" spans="2:6" x14ac:dyDescent="0.25">
      <c r="B19" s="102" t="s">
        <v>210</v>
      </c>
      <c r="C19" s="103">
        <f>E19*D18</f>
        <v>1262.4358311114647</v>
      </c>
      <c r="D19" s="137"/>
      <c r="E19" s="104">
        <v>0.1243583111146484</v>
      </c>
    </row>
    <row r="20" spans="2:6" x14ac:dyDescent="0.25">
      <c r="B20" s="102" t="s">
        <v>211</v>
      </c>
      <c r="C20" s="103">
        <f>E20*D18</f>
        <v>302.98459946675155</v>
      </c>
      <c r="D20" s="137"/>
      <c r="E20" s="104">
        <v>2.9845994667515616E-2</v>
      </c>
    </row>
    <row r="21" spans="2:6" ht="30" x14ac:dyDescent="0.25">
      <c r="B21" s="102" t="s">
        <v>212</v>
      </c>
      <c r="C21" s="103">
        <f>E21*D18</f>
        <v>29135.092000000001</v>
      </c>
      <c r="D21" s="137"/>
      <c r="E21" s="104">
        <v>2.87</v>
      </c>
    </row>
    <row r="22" spans="2:6" x14ac:dyDescent="0.25">
      <c r="E22" s="84"/>
    </row>
    <row r="23" spans="2:6" ht="90" x14ac:dyDescent="0.25">
      <c r="B23" s="96" t="s">
        <v>213</v>
      </c>
      <c r="C23" s="96" t="s">
        <v>214</v>
      </c>
      <c r="D23" s="96" t="s">
        <v>215</v>
      </c>
      <c r="E23" s="96" t="s">
        <v>203</v>
      </c>
      <c r="F23" s="95" t="s">
        <v>204</v>
      </c>
    </row>
    <row r="24" spans="2:6" x14ac:dyDescent="0.25">
      <c r="B24" s="97" t="s">
        <v>101</v>
      </c>
      <c r="C24" s="98">
        <f>E24*F24</f>
        <v>40206.400000000001</v>
      </c>
      <c r="D24" s="98">
        <f>C24*20/100</f>
        <v>8041.28</v>
      </c>
      <c r="E24" s="98">
        <v>10051.6</v>
      </c>
      <c r="F24" s="98">
        <v>4</v>
      </c>
    </row>
    <row r="26" spans="2:6" ht="60" x14ac:dyDescent="0.25">
      <c r="B26" s="138" t="s">
        <v>207</v>
      </c>
      <c r="C26" s="139"/>
      <c r="D26" s="96" t="s">
        <v>203</v>
      </c>
      <c r="E26" s="95" t="s">
        <v>204</v>
      </c>
    </row>
    <row r="27" spans="2:6" x14ac:dyDescent="0.25">
      <c r="B27" s="105" t="s">
        <v>102</v>
      </c>
      <c r="C27" s="98">
        <f>D27*E27</f>
        <v>50258</v>
      </c>
      <c r="D27" s="98">
        <v>10051.6</v>
      </c>
      <c r="E27" s="98">
        <v>5</v>
      </c>
    </row>
  </sheetData>
  <mergeCells count="2">
    <mergeCell ref="D18:D21"/>
    <mergeCell ref="B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Лист2</vt:lpstr>
      <vt:lpstr>стоимость</vt:lpstr>
      <vt:lpstr>Лист1</vt:lpstr>
      <vt:lpstr>Лист2!Область_печати</vt:lpstr>
      <vt:lpstr>стоимость!Область_печати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Татьяна Загороднюк</cp:lastModifiedBy>
  <cp:lastPrinted>2025-03-28T09:52:11Z</cp:lastPrinted>
  <dcterms:created xsi:type="dcterms:W3CDTF">2023-11-21T10:12:27Z</dcterms:created>
  <dcterms:modified xsi:type="dcterms:W3CDTF">2026-08-21T08:26:22Z</dcterms:modified>
</cp:coreProperties>
</file>